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rcom-my.sharepoint.com/personal/alma_bernal_crcom_gov_co/Documents/VIGENCIA 2026/Ejec. pptal CRC 2026/"/>
    </mc:Choice>
  </mc:AlternateContent>
  <xr:revisionPtr revIDLastSave="213" documentId="8_{5A3D4513-901C-4B14-9962-D2E8380BCE37}" xr6:coauthVersionLast="47" xr6:coauthVersionMax="47" xr10:uidLastSave="{81407344-5306-4F7B-AF71-8CE77DFCA69A}"/>
  <bookViews>
    <workbookView xWindow="-120" yWindow="-120" windowWidth="20730" windowHeight="11040" xr2:uid="{04C5C1A5-E90B-4115-8D46-3989088FE948}"/>
  </bookViews>
  <sheets>
    <sheet name="Eje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64" i="1" l="1"/>
  <c r="N64" i="1"/>
  <c r="L41" i="1"/>
  <c r="R81" i="1"/>
  <c r="R80" i="1"/>
  <c r="R79" i="1"/>
  <c r="R7" i="1"/>
  <c r="R3" i="1" s="1"/>
  <c r="U69" i="1" l="1"/>
  <c r="U68" i="1"/>
  <c r="U66" i="1"/>
  <c r="U65" i="1"/>
  <c r="U64" i="1"/>
  <c r="U63" i="1"/>
  <c r="U62" i="1"/>
  <c r="U61" i="1"/>
  <c r="U59" i="1"/>
  <c r="U58" i="1"/>
  <c r="U56" i="1"/>
  <c r="U55" i="1"/>
  <c r="U54" i="1"/>
  <c r="U53" i="1"/>
  <c r="U52" i="1"/>
  <c r="U49" i="1"/>
  <c r="U47" i="1"/>
  <c r="U46" i="1"/>
  <c r="U44" i="1"/>
  <c r="U43" i="1"/>
  <c r="U37" i="1"/>
  <c r="U36" i="1"/>
  <c r="U35" i="1"/>
  <c r="U34" i="1"/>
  <c r="U33" i="1"/>
  <c r="U32" i="1"/>
  <c r="U29" i="1"/>
  <c r="U28" i="1"/>
  <c r="U27" i="1"/>
  <c r="U26" i="1"/>
  <c r="U25" i="1"/>
  <c r="U24" i="1"/>
  <c r="U23" i="1"/>
  <c r="U21" i="1"/>
  <c r="U20" i="1"/>
  <c r="U19" i="1"/>
  <c r="U18" i="1"/>
  <c r="U17" i="1"/>
  <c r="U16" i="1"/>
  <c r="U15" i="1"/>
  <c r="U14" i="1"/>
  <c r="U13" i="1"/>
  <c r="U12" i="1"/>
  <c r="U77" i="1"/>
  <c r="U82" i="1"/>
  <c r="U92" i="1"/>
  <c r="U94" i="1"/>
  <c r="U100" i="1"/>
  <c r="U102" i="1"/>
  <c r="U104" i="1"/>
  <c r="U106" i="1"/>
  <c r="S106" i="1"/>
  <c r="S104" i="1"/>
  <c r="S102" i="1"/>
  <c r="S100" i="1"/>
  <c r="S94" i="1"/>
  <c r="S92" i="1"/>
  <c r="S85" i="1"/>
  <c r="S83" i="1"/>
  <c r="S82" i="1"/>
  <c r="S77" i="1"/>
  <c r="S73" i="1"/>
  <c r="S69" i="1"/>
  <c r="S68" i="1"/>
  <c r="S66" i="1"/>
  <c r="S65" i="1"/>
  <c r="S64" i="1"/>
  <c r="S63" i="1"/>
  <c r="S62" i="1"/>
  <c r="S61" i="1"/>
  <c r="S59" i="1"/>
  <c r="S58" i="1"/>
  <c r="S56" i="1"/>
  <c r="S55" i="1"/>
  <c r="S54" i="1"/>
  <c r="S53" i="1"/>
  <c r="S52" i="1"/>
  <c r="S49" i="1"/>
  <c r="S47" i="1"/>
  <c r="S46" i="1"/>
  <c r="S44" i="1"/>
  <c r="S43" i="1"/>
  <c r="S37" i="1"/>
  <c r="S36" i="1"/>
  <c r="S35" i="1"/>
  <c r="S34" i="1"/>
  <c r="S33" i="1"/>
  <c r="S32" i="1"/>
  <c r="S29" i="1"/>
  <c r="S28" i="1"/>
  <c r="S27" i="1"/>
  <c r="S26" i="1"/>
  <c r="S25" i="1"/>
  <c r="S24" i="1"/>
  <c r="S23" i="1"/>
  <c r="S21" i="1"/>
  <c r="S20" i="1"/>
  <c r="S19" i="1"/>
  <c r="S18" i="1"/>
  <c r="S17" i="1"/>
  <c r="S16" i="1"/>
  <c r="S15" i="1"/>
  <c r="S14" i="1"/>
  <c r="S13" i="1"/>
  <c r="S12" i="1"/>
  <c r="Q106" i="1"/>
  <c r="Q104" i="1"/>
  <c r="Q102" i="1"/>
  <c r="Q100" i="1"/>
  <c r="Q94" i="1"/>
  <c r="Q92" i="1"/>
  <c r="Q85" i="1"/>
  <c r="Q83" i="1"/>
  <c r="Q82" i="1"/>
  <c r="Q77" i="1"/>
  <c r="Q73" i="1"/>
  <c r="Q69" i="1"/>
  <c r="Q68" i="1"/>
  <c r="Q66" i="1"/>
  <c r="Q65" i="1"/>
  <c r="Q64" i="1"/>
  <c r="Q63" i="1"/>
  <c r="Q62" i="1"/>
  <c r="Q61" i="1"/>
  <c r="Q59" i="1"/>
  <c r="Q58" i="1"/>
  <c r="Q56" i="1"/>
  <c r="Q55" i="1"/>
  <c r="Q54" i="1"/>
  <c r="Q53" i="1"/>
  <c r="Q52" i="1"/>
  <c r="Q49" i="1"/>
  <c r="Q47" i="1"/>
  <c r="Q46" i="1"/>
  <c r="Q44" i="1"/>
  <c r="Q43" i="1"/>
  <c r="Q37" i="1"/>
  <c r="Q36" i="1"/>
  <c r="Q35" i="1"/>
  <c r="Q34" i="1"/>
  <c r="Q33" i="1"/>
  <c r="Q32" i="1"/>
  <c r="Q29" i="1"/>
  <c r="Q28" i="1"/>
  <c r="Q27" i="1"/>
  <c r="Q26" i="1"/>
  <c r="Q25" i="1"/>
  <c r="Q24" i="1"/>
  <c r="Q23" i="1"/>
  <c r="Q21" i="1"/>
  <c r="Q20" i="1"/>
  <c r="Q19" i="1"/>
  <c r="Q18" i="1"/>
  <c r="Q17" i="1"/>
  <c r="Q16" i="1"/>
  <c r="Q15" i="1"/>
  <c r="Q14" i="1"/>
  <c r="Q13" i="1"/>
  <c r="Q12" i="1"/>
  <c r="Q11" i="1"/>
  <c r="O64" i="1"/>
  <c r="L12" i="1"/>
  <c r="U108" i="1"/>
  <c r="S108" i="1"/>
  <c r="Q108" i="1"/>
  <c r="R107" i="1"/>
  <c r="P107" i="1"/>
  <c r="Q107" i="1" s="1"/>
  <c r="O107" i="1"/>
  <c r="N107" i="1"/>
  <c r="M107" i="1"/>
  <c r="L107" i="1"/>
  <c r="U107" i="1" s="1"/>
  <c r="T105" i="1"/>
  <c r="U105" i="1" s="1"/>
  <c r="R105" i="1"/>
  <c r="R98" i="1" s="1"/>
  <c r="R97" i="1" s="1"/>
  <c r="P105" i="1"/>
  <c r="Q105" i="1" s="1"/>
  <c r="O105" i="1"/>
  <c r="N105" i="1"/>
  <c r="M105" i="1"/>
  <c r="L105" i="1"/>
  <c r="T103" i="1"/>
  <c r="U103" i="1" s="1"/>
  <c r="R103" i="1"/>
  <c r="P103" i="1"/>
  <c r="Q103" i="1" s="1"/>
  <c r="O103" i="1"/>
  <c r="N103" i="1"/>
  <c r="M103" i="1"/>
  <c r="L103" i="1"/>
  <c r="S103" i="1" s="1"/>
  <c r="T101" i="1"/>
  <c r="U101" i="1" s="1"/>
  <c r="R101" i="1"/>
  <c r="P101" i="1"/>
  <c r="O101" i="1"/>
  <c r="N101" i="1"/>
  <c r="M101" i="1"/>
  <c r="L101" i="1"/>
  <c r="S101" i="1" s="1"/>
  <c r="T99" i="1"/>
  <c r="U99" i="1" s="1"/>
  <c r="R99" i="1"/>
  <c r="S99" i="1" s="1"/>
  <c r="P99" i="1"/>
  <c r="O99" i="1"/>
  <c r="N99" i="1"/>
  <c r="M99" i="1"/>
  <c r="L99" i="1"/>
  <c r="T98" i="1"/>
  <c r="T97" i="1" s="1"/>
  <c r="T93" i="1"/>
  <c r="U93" i="1" s="1"/>
  <c r="R93" i="1"/>
  <c r="P93" i="1"/>
  <c r="Q93" i="1" s="1"/>
  <c r="O93" i="1"/>
  <c r="O90" i="1" s="1"/>
  <c r="O89" i="1" s="1"/>
  <c r="O88" i="1" s="1"/>
  <c r="O87" i="1" s="1"/>
  <c r="N93" i="1"/>
  <c r="N90" i="1" s="1"/>
  <c r="N89" i="1" s="1"/>
  <c r="N88" i="1" s="1"/>
  <c r="N87" i="1" s="1"/>
  <c r="M93" i="1"/>
  <c r="L93" i="1"/>
  <c r="S93" i="1" s="1"/>
  <c r="T91" i="1"/>
  <c r="U91" i="1" s="1"/>
  <c r="R91" i="1"/>
  <c r="S91" i="1" s="1"/>
  <c r="P91" i="1"/>
  <c r="Q91" i="1" s="1"/>
  <c r="O91" i="1"/>
  <c r="N91" i="1"/>
  <c r="M91" i="1"/>
  <c r="L91" i="1"/>
  <c r="P90" i="1"/>
  <c r="P89" i="1" s="1"/>
  <c r="P84" i="1"/>
  <c r="Q84" i="1" s="1"/>
  <c r="O84" i="1"/>
  <c r="N84" i="1"/>
  <c r="M84" i="1"/>
  <c r="L84" i="1"/>
  <c r="U84" i="1" s="1"/>
  <c r="T81" i="1"/>
  <c r="U81" i="1" s="1"/>
  <c r="P81" i="1"/>
  <c r="Q81" i="1" s="1"/>
  <c r="O81" i="1"/>
  <c r="N81" i="1"/>
  <c r="M81" i="1"/>
  <c r="M80" i="1" s="1"/>
  <c r="M79" i="1" s="1"/>
  <c r="L81" i="1"/>
  <c r="S81" i="1" s="1"/>
  <c r="P80" i="1"/>
  <c r="P79" i="1" s="1"/>
  <c r="O80" i="1"/>
  <c r="O79" i="1" s="1"/>
  <c r="N80" i="1"/>
  <c r="L80" i="1"/>
  <c r="S80" i="1" s="1"/>
  <c r="U76" i="1"/>
  <c r="T76" i="1"/>
  <c r="R76" i="1"/>
  <c r="S76" i="1" s="1"/>
  <c r="P76" i="1"/>
  <c r="Q76" i="1" s="1"/>
  <c r="O76" i="1"/>
  <c r="N76" i="1"/>
  <c r="N75" i="1" s="1"/>
  <c r="N74" i="1" s="1"/>
  <c r="M76" i="1"/>
  <c r="M75" i="1" s="1"/>
  <c r="M74" i="1" s="1"/>
  <c r="L76" i="1"/>
  <c r="L75" i="1" s="1"/>
  <c r="L74" i="1" s="1"/>
  <c r="T75" i="1"/>
  <c r="T74" i="1" s="1"/>
  <c r="U74" i="1" s="1"/>
  <c r="R75" i="1"/>
  <c r="R74" i="1" s="1"/>
  <c r="S74" i="1" s="1"/>
  <c r="O75" i="1"/>
  <c r="O74" i="1" s="1"/>
  <c r="T72" i="1"/>
  <c r="T71" i="1" s="1"/>
  <c r="R72" i="1"/>
  <c r="S72" i="1" s="1"/>
  <c r="P72" i="1"/>
  <c r="Q72" i="1" s="1"/>
  <c r="O72" i="1"/>
  <c r="N72" i="1"/>
  <c r="N71" i="1" s="1"/>
  <c r="M72" i="1"/>
  <c r="L72" i="1"/>
  <c r="P71" i="1"/>
  <c r="O71" i="1"/>
  <c r="M71" i="1"/>
  <c r="L71" i="1"/>
  <c r="T67" i="1"/>
  <c r="U67" i="1" s="1"/>
  <c r="R67" i="1"/>
  <c r="P67" i="1"/>
  <c r="Q67" i="1" s="1"/>
  <c r="O67" i="1"/>
  <c r="N67" i="1"/>
  <c r="M67" i="1"/>
  <c r="L67" i="1"/>
  <c r="S67" i="1" s="1"/>
  <c r="T60" i="1"/>
  <c r="R60" i="1"/>
  <c r="P60" i="1"/>
  <c r="O60" i="1"/>
  <c r="N60" i="1"/>
  <c r="M60" i="1"/>
  <c r="L60" i="1"/>
  <c r="Q60" i="1" s="1"/>
  <c r="T57" i="1"/>
  <c r="U57" i="1" s="1"/>
  <c r="R57" i="1"/>
  <c r="S57" i="1" s="1"/>
  <c r="Q57" i="1"/>
  <c r="P57" i="1"/>
  <c r="P50" i="1" s="1"/>
  <c r="O57" i="1"/>
  <c r="N57" i="1"/>
  <c r="M57" i="1"/>
  <c r="L57" i="1"/>
  <c r="T51" i="1"/>
  <c r="U51" i="1" s="1"/>
  <c r="R51" i="1"/>
  <c r="S51" i="1" s="1"/>
  <c r="P51" i="1"/>
  <c r="Q51" i="1" s="1"/>
  <c r="O51" i="1"/>
  <c r="O50" i="1" s="1"/>
  <c r="N51" i="1"/>
  <c r="N50" i="1" s="1"/>
  <c r="M51" i="1"/>
  <c r="L51" i="1"/>
  <c r="T48" i="1"/>
  <c r="U48" i="1" s="1"/>
  <c r="R48" i="1"/>
  <c r="S48" i="1" s="1"/>
  <c r="P48" i="1"/>
  <c r="Q48" i="1" s="1"/>
  <c r="O48" i="1"/>
  <c r="N48" i="1"/>
  <c r="M48" i="1"/>
  <c r="L48" i="1"/>
  <c r="T45" i="1"/>
  <c r="U45" i="1" s="1"/>
  <c r="R45" i="1"/>
  <c r="S45" i="1" s="1"/>
  <c r="Q45" i="1"/>
  <c r="P45" i="1"/>
  <c r="P41" i="1" s="1"/>
  <c r="O45" i="1"/>
  <c r="N45" i="1"/>
  <c r="M45" i="1"/>
  <c r="L45" i="1"/>
  <c r="T42" i="1"/>
  <c r="U42" i="1" s="1"/>
  <c r="R42" i="1"/>
  <c r="S42" i="1" s="1"/>
  <c r="P42" i="1"/>
  <c r="Q42" i="1" s="1"/>
  <c r="O42" i="1"/>
  <c r="O41" i="1" s="1"/>
  <c r="N42" i="1"/>
  <c r="M42" i="1"/>
  <c r="L42" i="1"/>
  <c r="U38" i="1"/>
  <c r="S38" i="1"/>
  <c r="T31" i="1"/>
  <c r="U31" i="1" s="1"/>
  <c r="R31" i="1"/>
  <c r="S31" i="1" s="1"/>
  <c r="P31" i="1"/>
  <c r="Q31" i="1" s="1"/>
  <c r="O31" i="1"/>
  <c r="O30" i="1" s="1"/>
  <c r="N31" i="1"/>
  <c r="N30" i="1" s="1"/>
  <c r="M31" i="1"/>
  <c r="M30" i="1" s="1"/>
  <c r="L31" i="1"/>
  <c r="L30" i="1" s="1"/>
  <c r="U30" i="1" s="1"/>
  <c r="T30" i="1"/>
  <c r="P30" i="1"/>
  <c r="Q30" i="1" s="1"/>
  <c r="T22" i="1"/>
  <c r="U22" i="1" s="1"/>
  <c r="R22" i="1"/>
  <c r="P22" i="1"/>
  <c r="Q22" i="1" s="1"/>
  <c r="O22" i="1"/>
  <c r="N22" i="1"/>
  <c r="M22" i="1"/>
  <c r="L22" i="1"/>
  <c r="S22" i="1" s="1"/>
  <c r="T11" i="1"/>
  <c r="U11" i="1" s="1"/>
  <c r="R11" i="1"/>
  <c r="S11" i="1" s="1"/>
  <c r="P11" i="1"/>
  <c r="P10" i="1" s="1"/>
  <c r="O11" i="1"/>
  <c r="O10" i="1" s="1"/>
  <c r="N11" i="1"/>
  <c r="M11" i="1"/>
  <c r="M10" i="1" s="1"/>
  <c r="L11" i="1"/>
  <c r="T10" i="1"/>
  <c r="N10" i="1"/>
  <c r="L10" i="1"/>
  <c r="L9" i="1" s="1"/>
  <c r="S107" i="1" l="1"/>
  <c r="S60" i="1"/>
  <c r="U60" i="1"/>
  <c r="U72" i="1"/>
  <c r="M41" i="1"/>
  <c r="M90" i="1"/>
  <c r="M89" i="1" s="1"/>
  <c r="M88" i="1" s="1"/>
  <c r="M87" i="1" s="1"/>
  <c r="S105" i="1"/>
  <c r="P98" i="1"/>
  <c r="O98" i="1"/>
  <c r="O97" i="1" s="1"/>
  <c r="O96" i="1" s="1"/>
  <c r="O95" i="1" s="1"/>
  <c r="M98" i="1"/>
  <c r="M97" i="1" s="1"/>
  <c r="M96" i="1" s="1"/>
  <c r="M95" i="1" s="1"/>
  <c r="M86" i="1" s="1"/>
  <c r="N98" i="1"/>
  <c r="N97" i="1" s="1"/>
  <c r="N96" i="1" s="1"/>
  <c r="N95" i="1" s="1"/>
  <c r="Q101" i="1"/>
  <c r="L98" i="1"/>
  <c r="L97" i="1" s="1"/>
  <c r="L96" i="1" s="1"/>
  <c r="L95" i="1" s="1"/>
  <c r="L86" i="1" s="1"/>
  <c r="R96" i="1"/>
  <c r="T96" i="1"/>
  <c r="P97" i="1"/>
  <c r="N86" i="1"/>
  <c r="O86" i="1"/>
  <c r="Q99" i="1"/>
  <c r="L90" i="1"/>
  <c r="L89" i="1" s="1"/>
  <c r="L88" i="1" s="1"/>
  <c r="L87" i="1" s="1"/>
  <c r="T90" i="1"/>
  <c r="T89" i="1" s="1"/>
  <c r="U89" i="1" s="1"/>
  <c r="Q89" i="1"/>
  <c r="P88" i="1"/>
  <c r="T88" i="1"/>
  <c r="Q90" i="1"/>
  <c r="R90" i="1"/>
  <c r="U90" i="1"/>
  <c r="S84" i="1"/>
  <c r="N79" i="1"/>
  <c r="L79" i="1"/>
  <c r="S79" i="1" s="1"/>
  <c r="T80" i="1"/>
  <c r="Q80" i="1"/>
  <c r="P75" i="1"/>
  <c r="S75" i="1"/>
  <c r="L70" i="1"/>
  <c r="U75" i="1"/>
  <c r="M70" i="1"/>
  <c r="O70" i="1"/>
  <c r="T70" i="1"/>
  <c r="N70" i="1"/>
  <c r="U70" i="1"/>
  <c r="Q71" i="1"/>
  <c r="R71" i="1"/>
  <c r="U71" i="1"/>
  <c r="M50" i="1"/>
  <c r="M40" i="1" s="1"/>
  <c r="M39" i="1" s="1"/>
  <c r="R50" i="1"/>
  <c r="T50" i="1"/>
  <c r="L50" i="1"/>
  <c r="Q50" i="1" s="1"/>
  <c r="O40" i="1"/>
  <c r="O39" i="1" s="1"/>
  <c r="N41" i="1"/>
  <c r="N40" i="1" s="1"/>
  <c r="N39" i="1" s="1"/>
  <c r="R41" i="1"/>
  <c r="R40" i="1" s="1"/>
  <c r="R39" i="1" s="1"/>
  <c r="T41" i="1"/>
  <c r="T40" i="1" s="1"/>
  <c r="P40" i="1"/>
  <c r="O9" i="1"/>
  <c r="O8" i="1" s="1"/>
  <c r="M9" i="1"/>
  <c r="M8" i="1" s="1"/>
  <c r="R30" i="1"/>
  <c r="S30" i="1" s="1"/>
  <c r="N9" i="1"/>
  <c r="N8" i="1" s="1"/>
  <c r="T9" i="1"/>
  <c r="U9" i="1" s="1"/>
  <c r="L8" i="1"/>
  <c r="P9" i="1"/>
  <c r="Q10" i="1"/>
  <c r="R10" i="1"/>
  <c r="U10" i="1"/>
  <c r="U98" i="1" l="1"/>
  <c r="L40" i="1"/>
  <c r="L39" i="1" s="1"/>
  <c r="N7" i="1"/>
  <c r="N109" i="1" s="1"/>
  <c r="M7" i="1"/>
  <c r="M109" i="1"/>
  <c r="O7" i="1"/>
  <c r="O109" i="1" s="1"/>
  <c r="S98" i="1"/>
  <c r="U97" i="1"/>
  <c r="S97" i="1"/>
  <c r="Q98" i="1"/>
  <c r="P96" i="1"/>
  <c r="Q97" i="1"/>
  <c r="U96" i="1"/>
  <c r="T95" i="1"/>
  <c r="U95" i="1" s="1"/>
  <c r="S96" i="1"/>
  <c r="R95" i="1"/>
  <c r="S95" i="1" s="1"/>
  <c r="R89" i="1"/>
  <c r="S90" i="1"/>
  <c r="T87" i="1"/>
  <c r="U88" i="1"/>
  <c r="Q88" i="1"/>
  <c r="P87" i="1"/>
  <c r="T79" i="1"/>
  <c r="U79" i="1" s="1"/>
  <c r="U80" i="1"/>
  <c r="Q79" i="1"/>
  <c r="Q75" i="1"/>
  <c r="P74" i="1"/>
  <c r="R70" i="1"/>
  <c r="S70" i="1" s="1"/>
  <c r="S71" i="1"/>
  <c r="U40" i="1"/>
  <c r="U50" i="1"/>
  <c r="S50" i="1"/>
  <c r="T39" i="1"/>
  <c r="S41" i="1"/>
  <c r="S40" i="1"/>
  <c r="S39" i="1"/>
  <c r="U41" i="1"/>
  <c r="Q41" i="1"/>
  <c r="P39" i="1"/>
  <c r="Q39" i="1" s="1"/>
  <c r="Q40" i="1"/>
  <c r="T8" i="1"/>
  <c r="U8" i="1" s="1"/>
  <c r="R9" i="1"/>
  <c r="S10" i="1"/>
  <c r="P8" i="1"/>
  <c r="Q9" i="1"/>
  <c r="U39" i="1" l="1"/>
  <c r="L7" i="1"/>
  <c r="Q96" i="1"/>
  <c r="P95" i="1"/>
  <c r="Q95" i="1" s="1"/>
  <c r="P86" i="1"/>
  <c r="Q86" i="1" s="1"/>
  <c r="Q87" i="1"/>
  <c r="U87" i="1"/>
  <c r="T86" i="1"/>
  <c r="U86" i="1" s="1"/>
  <c r="R88" i="1"/>
  <c r="S89" i="1"/>
  <c r="Q74" i="1"/>
  <c r="P70" i="1"/>
  <c r="Q70" i="1" s="1"/>
  <c r="T7" i="1"/>
  <c r="Q8" i="1"/>
  <c r="P7" i="1"/>
  <c r="R8" i="1"/>
  <c r="S9" i="1"/>
  <c r="L109" i="1" l="1"/>
  <c r="S7" i="1"/>
  <c r="U7" i="1"/>
  <c r="T109" i="1"/>
  <c r="Q7" i="1"/>
  <c r="P109" i="1"/>
  <c r="S88" i="1"/>
  <c r="R87" i="1"/>
  <c r="S8" i="1"/>
  <c r="Q109" i="1" l="1"/>
  <c r="U109" i="1"/>
  <c r="R109" i="1"/>
  <c r="S109" i="1" s="1"/>
  <c r="R86" i="1"/>
  <c r="S86" i="1" s="1"/>
  <c r="S87" i="1"/>
</calcChain>
</file>

<file path=xl/sharedStrings.xml><?xml version="1.0" encoding="utf-8"?>
<sst xmlns="http://schemas.openxmlformats.org/spreadsheetml/2006/main" count="968" uniqueCount="159">
  <si>
    <t/>
  </si>
  <si>
    <t>A</t>
  </si>
  <si>
    <t xml:space="preserve">FUNCIONAMIENTO </t>
  </si>
  <si>
    <t>Propios</t>
  </si>
  <si>
    <t>CSF</t>
  </si>
  <si>
    <t>20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</si>
  <si>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</si>
  <si>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</si>
  <si>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</si>
  <si>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</si>
  <si>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</si>
  <si>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</si>
  <si>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</si>
  <si>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</si>
  <si>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</si>
  <si>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</si>
  <si>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</si>
  <si>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</si>
  <si>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</si>
  <si>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</si>
  <si>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</si>
  <si>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</si>
  <si>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</si>
  <si>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</si>
  <si>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</si>
  <si>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</si>
  <si>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</si>
  <si>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</si>
  <si>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</si>
  <si>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</si>
  <si>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</si>
  <si>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</si>
  <si>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</si>
  <si>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</si>
  <si>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</si>
  <si>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</si>
  <si>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</si>
  <si>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</si>
  <si>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</si>
  <si>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</si>
  <si>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</si>
  <si>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</si>
  <si>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</si>
  <si>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</si>
  <si>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</si>
  <si>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</si>
  <si>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</si>
  <si>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013</t>
  </si>
  <si>
    <t>ESTÍMULOS A LOS EMPLEADOS DEL ESTADO</t>
  </si>
  <si>
    <t>030</t>
  </si>
  <si>
    <t>BONIFICACIÓN DE DIRECCIÓN</t>
  </si>
  <si>
    <t>ADQUISICIÓN DE BIENES  Y SERVICIOS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</si>
  <si>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</si>
  <si>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</si>
  <si>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</si>
  <si>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</si>
  <si>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DOTACIÓN (PRENDAS DE VESTIR Y CALZADO)</t>
  </si>
  <si>
    <t>OTROS BIENES TRANSPORTABLES (EXCEPTO PRODUCTOS METÁLICOS, MAQUINARIA Y EQUIPO)</t>
  </si>
  <si>
    <t>PRODUCTOS DE HORNOS DE COQUE; PRODUCTOS DE REFINACIÓN DE PETRÓLEO Y COMBUSTIBLE NUCLEAR</t>
  </si>
  <si>
    <t>OTROS BIENES TRANSPORTABLES N.C.P.</t>
  </si>
  <si>
    <t>PRODUCTOS METÁLICOS Y PAQUETES DE SOFTWARE</t>
  </si>
  <si>
    <t>EQUIPO Y APARATOS DE RADIO, TELEVISIÓN Y COMUNICACIONES</t>
  </si>
  <si>
    <t>ADQUISICIÓN DE SERVICIOS</t>
  </si>
  <si>
    <t>COMERCIO Y DISTRIBUCIÓN;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</si>
  <si>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</si>
  <si>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</si>
  <si>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</si>
  <si>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</si>
  <si>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</si>
  <si>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ARRENDAMIENTO Y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</si>
  <si>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</si>
  <si>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</si>
  <si>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</si>
  <si>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</si>
  <si>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</si>
  <si>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</si>
  <si>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</si>
  <si>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</si>
  <si>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</si>
  <si>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</si>
  <si>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EDUCACIÓN</t>
  </si>
  <si>
    <t>SERVICIOS DE ALCANTARILLADO, RECOLECCIÓN, TRATAMIENTO Y DISPOSICIÓN DE DESECHOS Y OTROS SERVICIOS DE SANEAMIENTO AMBIENTAL</t>
  </si>
  <si>
    <t>TRANSFERENCIAS CORRIENTES</t>
  </si>
  <si>
    <t>04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</si>
  <si>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</si>
  <si>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</si>
  <si>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</si>
  <si>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</si>
  <si>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</si>
  <si>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</si>
  <si>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</si>
  <si>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</si>
  <si>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</si>
  <si>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</si>
  <si>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</si>
  <si>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</si>
  <si>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</si>
  <si>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</si>
  <si>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</si>
  <si>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</si>
  <si>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</si>
  <si>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</si>
  <si>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</si>
  <si>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</si>
  <si>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1</t>
  </si>
  <si>
    <t>ESTUDIOS QUE PERMITAN GENERAR UN ENTORNO ABIERTO, TRANSPARENTE Y PARTICIPATIVO PARA LOS AGENTES DEL ECOSISTEMA DIGITAL   NACIONAL</t>
  </si>
  <si>
    <t>40401C</t>
  </si>
  <si>
    <t>4. TRANSFORMACIÓN PRODUCTIVA, INTERNACIONALIZACIÓN Y ACCIÓN CLÍMATICA / C. POLÍTICAS DE COMPETENCIA, CONSUMIDOR E INFRAESTRUCTURA DE LA CALIDAD MODERNAS</t>
  </si>
  <si>
    <t>2301003</t>
  </si>
  <si>
    <t>DOCUMENTO DE LINEAMIENTOS TÉCNICOS</t>
  </si>
  <si>
    <t>2301029</t>
  </si>
  <si>
    <t>SERVICIO DE DIVULGACIÓN DE LA REGULACIÓN EN MATERIA TIC Y POSTAL</t>
  </si>
  <si>
    <t>ADQUIS. DE BYS - DOCUMENTO DE LINEAMIENTOS TÉCNICOS - ESTUDIOS QUE PERMITAN GENERAR UN ENTORNO ABIERTO, TRANSPARENTE Y PARTICIPATIVO PARA LOS AGENTES DEL ECOSISTEMA DIGITAL   NACIONAL</t>
  </si>
  <si>
    <t>ADQUIS. DE BYS - SERVICIO DE DIVULGACIÓN DE LA REGULACIÓN EN MATERIA TIC Y POSTAL - ESTUDIOS QUE PERMITAN GENERAR UN ENTORNO ABIERTO, TRANSPARENTE Y PARTICIPATIVO PARA LOS AGENTES DEL ECOSISTEMA DIGITAL   NACIONAL</t>
  </si>
  <si>
    <t>2399</t>
  </si>
  <si>
    <t>FORTALECIMIENTO Y APOYO A LA GESTIÓN INSTITUCIONAL DEL SECTOR TECNOLOGÍAS DE LA INFORMACIÓN Y LAS COMUNICACIONES</t>
  </si>
  <si>
    <t>2</t>
  </si>
  <si>
    <t>FORTALECIMIENTO DE LAS CAPACIDAD ADMINISTRATIVA Y TECNOLOGICAS DE LA CRC COMO ENTE REGULADOR UNICO E INDEPENDIENTE DEL SECTOR TIC.    NACIONAL</t>
  </si>
  <si>
    <t>53105B</t>
  </si>
  <si>
    <t>5. CONVERGENCIA REGIONAL / B. ENTIDADES PÚBLICAS TERRITORIALES Y NACIONALES FORTALECIDAS</t>
  </si>
  <si>
    <t>2399053</t>
  </si>
  <si>
    <t>DOCUMENTOS DE LINEAMIENTOS TÉCNICOS</t>
  </si>
  <si>
    <t>2399062</t>
  </si>
  <si>
    <t>SERVICIOS DE INFORMACIÓN ACTUALIZADOS</t>
  </si>
  <si>
    <t>2399063</t>
  </si>
  <si>
    <t>SERVICIOS DE INFORMACIÓN IMPLEMENTADOS</t>
  </si>
  <si>
    <t>2399071</t>
  </si>
  <si>
    <t>SERVICIO DE ACTUALIZACIÓN DEL SISTEMAS DE GESTIÓN</t>
  </si>
  <si>
    <t>2399072</t>
  </si>
  <si>
    <t>SERVICIO DE GESTIÓN DOCUMENTAL ACTUALIZADO</t>
  </si>
  <si>
    <t>ADQUIS. DE BYS - DOCUMENTOS DE LINEAMIENTOS TÉCNICOS - FORTALECIMIENTO DE LAS CAPACIDAD ADMINISTRATIVA Y TECNOLOGICAS DE LA CRC COMO ENTE REGULADOR UNICO E INDEPENDIENTE DEL SECTOR TIC.    NACIONAL</t>
  </si>
  <si>
    <t>ADQUIS. DE BYS - SERVICIOS DE INFORMACIÓN ACTUALIZADOS - FORTALECIMIENTO DE LAS CAPACIDAD ADMINISTRATIVA Y TECNOLOGICAS DE LA CRC COMO ENTE REGULADOR UNICO E INDEPENDIENTE DEL SECTOR TIC.    NACIONAL</t>
  </si>
  <si>
    <t>ADQUIS. DE BYS - SERVICIOS DE INFORMACIÓN IMPLEMENTADOS - FORTALECIMIENTO DE LAS CAPACIDAD ADMINISTRATIVA Y TECNOLOGICAS DE LA CRC COMO ENTE REGULADOR UNICO E INDEPENDIENTE DEL SECTOR TIC.    NACIONAL</t>
  </si>
  <si>
    <t>ADQUIS. DE BYS - SERVICIO DE ACTUALIZACIÓN DEL SISTEMAS DE GESTIÓN  - FORTALECIMIENTO DE LAS CAPACIDAD ADMINISTRATIVA Y TECNOLOGICAS DE LA CRC COMO ENTE REGULADOR UNICO E INDEPENDIENTE DEL SECTOR TIC.    NACIONAL</t>
  </si>
  <si>
    <t>ADQUIS. DE BYS - SERVICIO DE GESTIÓN DOCUMENTAL ACTUALIZADO - FORTALECIMIENTO DE LAS CAPACIDAD ADMINISTRATIVA Y TECNOLOGICAS DE LA CRC COMO ENTE REGULADOR UNICO E INDEPENDIENTE DEL SECTOR TIC.    NACIONAL</t>
  </si>
  <si>
    <t>UNIDAD 230800 - UNIDAD ADMINISTRATIVA ESPECIAL COMISIÓN DE REGULACIÓN DE COMUNICACIONES</t>
  </si>
  <si>
    <t>Tipo</t>
  </si>
  <si>
    <t>Rubro</t>
  </si>
  <si>
    <t>Fte</t>
  </si>
  <si>
    <t>Sit</t>
  </si>
  <si>
    <t>Rec</t>
  </si>
  <si>
    <t>Concepto</t>
  </si>
  <si>
    <t xml:space="preserve">Apropiación Vigente
</t>
  </si>
  <si>
    <t>Apropiación bloqueada</t>
  </si>
  <si>
    <t xml:space="preserve">Certificados Disponibilidad
</t>
  </si>
  <si>
    <t>Apropiación disponible</t>
  </si>
  <si>
    <t>Compromisos</t>
  </si>
  <si>
    <t>Valor</t>
  </si>
  <si>
    <t>%</t>
  </si>
  <si>
    <t>Obligaciones</t>
  </si>
  <si>
    <t xml:space="preserve">Pagos </t>
  </si>
  <si>
    <t>OTROS GASTOS DE PERSONAL - DISTRIBUCIÓN PREVIO CONCEPTO DGPPN</t>
  </si>
  <si>
    <t>A ENTIDADES DEL GOBIERNO</t>
  </si>
  <si>
    <t>A ÓRGANOS DEL PGN</t>
  </si>
  <si>
    <t>099</t>
  </si>
  <si>
    <t>OTRAS TRANSFERENCIAS - DISTRIBUCIÓN PREVIO CONCEPTO DGPPN</t>
  </si>
  <si>
    <t>EJECUCIÓN PRESUPUESTAL ACUMULADA AL 30 DE ABRIL DE 2026</t>
  </si>
  <si>
    <t>TOTALES</t>
  </si>
  <si>
    <t>Fuente de informacion: SIIF NACION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</si>
</sst>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DCDCDC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DCDCD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2" applyFont="1" applyAlignment="1">
      <alignment wrapText="1"/>
    </xf>
    <xf numFmtId="0" fontId="4" fillId="0" borderId="0" xfId="2" applyFont="1" applyAlignment="1">
      <alignment vertical="top" wrapText="1" readingOrder="1"/>
    </xf>
    <xf numFmtId="0" fontId="4" fillId="0" borderId="0" xfId="2" applyFont="1" applyAlignment="1">
      <alignment horizontal="center" vertical="center" wrapText="1" readingOrder="1"/>
    </xf>
    <xf numFmtId="0" fontId="4" fillId="0" borderId="0" xfId="2" applyFont="1" applyAlignment="1">
      <alignment vertical="center" wrapText="1" readingOrder="1"/>
    </xf>
    <xf numFmtId="0" fontId="5" fillId="0" borderId="0" xfId="2" applyFont="1" applyAlignment="1">
      <alignment horizontal="center" vertical="center" wrapText="1" readingOrder="1"/>
    </xf>
    <xf numFmtId="0" fontId="5" fillId="0" borderId="0" xfId="2" applyFont="1" applyAlignment="1">
      <alignment vertical="center" wrapText="1" readingOrder="1"/>
    </xf>
    <xf numFmtId="0" fontId="3" fillId="3" borderId="0" xfId="2" applyFont="1" applyFill="1" applyBorder="1" applyAlignment="1">
      <alignment vertical="top" wrapText="1"/>
    </xf>
    <xf numFmtId="0" fontId="4" fillId="3" borderId="0" xfId="2" applyFont="1" applyFill="1" applyBorder="1" applyAlignment="1">
      <alignment vertical="top" wrapText="1" readingOrder="1"/>
    </xf>
    <xf numFmtId="0" fontId="6" fillId="0" borderId="0" xfId="2" applyFont="1" applyAlignment="1">
      <alignment wrapText="1"/>
    </xf>
    <xf numFmtId="0" fontId="4" fillId="2" borderId="0" xfId="2" applyFont="1" applyFill="1" applyBorder="1" applyAlignment="1">
      <alignment horizontal="left" vertical="top" wrapText="1" readingOrder="1"/>
    </xf>
    <xf numFmtId="0" fontId="4" fillId="3" borderId="0" xfId="2" applyFont="1" applyFill="1" applyBorder="1" applyAlignment="1">
      <alignment horizontal="left" vertical="top" wrapText="1" readingOrder="1"/>
    </xf>
    <xf numFmtId="3" fontId="3" fillId="0" borderId="0" xfId="2" applyNumberFormat="1" applyFont="1" applyAlignment="1">
      <alignment wrapText="1"/>
    </xf>
    <xf numFmtId="0" fontId="6" fillId="0" borderId="0" xfId="2" applyFont="1" applyAlignment="1">
      <alignment horizontal="center" vertical="center" wrapText="1"/>
    </xf>
    <xf numFmtId="164" fontId="3" fillId="0" borderId="0" xfId="3" applyNumberFormat="1" applyFont="1" applyAlignment="1">
      <alignment wrapText="1"/>
    </xf>
    <xf numFmtId="164" fontId="5" fillId="4" borderId="1" xfId="3" applyNumberFormat="1" applyFont="1" applyFill="1" applyBorder="1" applyAlignment="1">
      <alignment horizontal="center" vertical="center" readingOrder="1"/>
    </xf>
    <xf numFmtId="164" fontId="5" fillId="4" borderId="2" xfId="3" applyNumberFormat="1" applyFont="1" applyFill="1" applyBorder="1" applyAlignment="1">
      <alignment horizontal="center" vertical="justify" readingOrder="1"/>
    </xf>
    <xf numFmtId="164" fontId="5" fillId="4" borderId="3" xfId="3" applyNumberFormat="1" applyFont="1" applyFill="1" applyBorder="1" applyAlignment="1">
      <alignment horizontal="center" vertical="justify" readingOrder="1"/>
    </xf>
    <xf numFmtId="164" fontId="5" fillId="4" borderId="4" xfId="3" applyNumberFormat="1" applyFont="1" applyFill="1" applyBorder="1" applyAlignment="1">
      <alignment horizontal="center" vertical="justify" readingOrder="1"/>
    </xf>
    <xf numFmtId="164" fontId="5" fillId="4" borderId="1" xfId="3" applyNumberFormat="1" applyFont="1" applyFill="1" applyBorder="1" applyAlignment="1">
      <alignment horizontal="center" vertical="justify" readingOrder="1"/>
    </xf>
    <xf numFmtId="164" fontId="6" fillId="5" borderId="1" xfId="3" applyNumberFormat="1" applyFont="1" applyFill="1" applyBorder="1" applyAlignment="1">
      <alignment horizontal="center" vertical="center"/>
    </xf>
    <xf numFmtId="164" fontId="5" fillId="4" borderId="5" xfId="3" applyNumberFormat="1" applyFont="1" applyFill="1" applyBorder="1" applyAlignment="1">
      <alignment horizontal="center" vertical="justify" readingOrder="1"/>
    </xf>
    <xf numFmtId="164" fontId="5" fillId="4" borderId="0" xfId="3" applyNumberFormat="1" applyFont="1" applyFill="1" applyBorder="1" applyAlignment="1">
      <alignment horizontal="center" vertical="justify" readingOrder="1"/>
    </xf>
    <xf numFmtId="164" fontId="5" fillId="4" borderId="6" xfId="3" applyNumberFormat="1" applyFont="1" applyFill="1" applyBorder="1" applyAlignment="1">
      <alignment horizontal="center" vertical="justify" readingOrder="1"/>
    </xf>
    <xf numFmtId="164" fontId="5" fillId="4" borderId="1" xfId="3" applyNumberFormat="1" applyFont="1" applyFill="1" applyBorder="1" applyAlignment="1">
      <alignment horizontal="center" vertical="center" readingOrder="1"/>
    </xf>
    <xf numFmtId="164" fontId="6" fillId="5" borderId="1" xfId="3" applyNumberFormat="1" applyFont="1" applyFill="1" applyBorder="1" applyAlignment="1">
      <alignment horizontal="center" vertical="center"/>
    </xf>
    <xf numFmtId="3" fontId="5" fillId="6" borderId="0" xfId="3" applyNumberFormat="1" applyFont="1" applyFill="1" applyBorder="1" applyAlignment="1">
      <alignment horizontal="right" vertical="center" readingOrder="1"/>
    </xf>
    <xf numFmtId="9" fontId="5" fillId="6" borderId="0" xfId="1" applyFont="1" applyFill="1" applyAlignment="1">
      <alignment horizontal="right" vertical="center" wrapText="1" readingOrder="1"/>
    </xf>
    <xf numFmtId="164" fontId="5" fillId="6" borderId="0" xfId="3" applyNumberFormat="1" applyFont="1" applyFill="1" applyBorder="1" applyAlignment="1">
      <alignment horizontal="right" vertical="center" readingOrder="1"/>
    </xf>
    <xf numFmtId="3" fontId="5" fillId="0" borderId="0" xfId="3" applyNumberFormat="1" applyFont="1" applyFill="1" applyBorder="1" applyAlignment="1">
      <alignment horizontal="right" vertical="center" readingOrder="1"/>
    </xf>
    <xf numFmtId="9" fontId="5" fillId="0" borderId="0" xfId="1" applyFont="1" applyAlignment="1">
      <alignment horizontal="right" vertical="center" wrapText="1" readingOrder="1"/>
    </xf>
    <xf numFmtId="164" fontId="5" fillId="0" borderId="0" xfId="3" applyNumberFormat="1" applyFont="1" applyFill="1" applyBorder="1" applyAlignment="1">
      <alignment horizontal="right" vertical="center" readingOrder="1"/>
    </xf>
    <xf numFmtId="3" fontId="5" fillId="0" borderId="0" xfId="3" applyNumberFormat="1" applyFont="1" applyAlignment="1">
      <alignment horizontal="right" vertical="center" readingOrder="1"/>
    </xf>
    <xf numFmtId="0" fontId="6" fillId="0" borderId="0" xfId="0" applyFont="1"/>
    <xf numFmtId="0" fontId="4" fillId="0" borderId="0" xfId="0" applyFont="1" applyAlignment="1">
      <alignment horizontal="center" vertical="center" readingOrder="1"/>
    </xf>
    <xf numFmtId="0" fontId="4" fillId="0" borderId="0" xfId="0" applyFont="1" applyAlignment="1">
      <alignment vertical="center" readingOrder="1"/>
    </xf>
    <xf numFmtId="3" fontId="4" fillId="0" borderId="0" xfId="3" applyNumberFormat="1" applyFont="1" applyFill="1" applyAlignment="1">
      <alignment horizontal="right" vertical="center" readingOrder="1"/>
    </xf>
    <xf numFmtId="3" fontId="4" fillId="0" borderId="0" xfId="0" applyNumberFormat="1" applyFont="1" applyAlignment="1">
      <alignment horizontal="right" vertical="center" readingOrder="1"/>
    </xf>
    <xf numFmtId="9" fontId="4" fillId="0" borderId="0" xfId="1" applyFont="1" applyAlignment="1">
      <alignment horizontal="right" vertical="center" wrapText="1" readingOrder="1"/>
    </xf>
    <xf numFmtId="3" fontId="4" fillId="0" borderId="0" xfId="3" applyNumberFormat="1" applyFont="1" applyAlignment="1">
      <alignment horizontal="right" vertical="center" readingOrder="1"/>
    </xf>
    <xf numFmtId="3" fontId="5" fillId="0" borderId="0" xfId="3" applyNumberFormat="1" applyFont="1" applyFill="1" applyAlignment="1">
      <alignment horizontal="right" vertical="center" readingOrder="1"/>
    </xf>
    <xf numFmtId="0" fontId="5" fillId="0" borderId="0" xfId="2" applyFont="1" applyAlignment="1">
      <alignment horizontal="center" vertical="center" readingOrder="1"/>
    </xf>
    <xf numFmtId="0" fontId="5" fillId="0" borderId="0" xfId="2" applyFont="1" applyAlignment="1">
      <alignment vertical="center" readingOrder="1"/>
    </xf>
    <xf numFmtId="0" fontId="5" fillId="0" borderId="0" xfId="0" applyFont="1" applyAlignment="1">
      <alignment horizontal="center" vertical="center" readingOrder="1"/>
    </xf>
    <xf numFmtId="0" fontId="5" fillId="0" borderId="0" xfId="2" applyFont="1" applyAlignment="1">
      <alignment horizontal="left" vertical="center" readingOrder="1"/>
    </xf>
    <xf numFmtId="0" fontId="4" fillId="0" borderId="0" xfId="2" applyFont="1" applyAlignment="1">
      <alignment horizontal="center" vertical="center" readingOrder="1"/>
    </xf>
    <xf numFmtId="0" fontId="4" fillId="0" borderId="0" xfId="2" applyFont="1" applyAlignment="1">
      <alignment horizontal="left" vertical="center" readingOrder="1"/>
    </xf>
    <xf numFmtId="3" fontId="5" fillId="0" borderId="0" xfId="3" applyNumberFormat="1" applyFont="1" applyAlignment="1">
      <alignment horizontal="right" vertical="center" wrapText="1" readingOrder="1"/>
    </xf>
    <xf numFmtId="3" fontId="5" fillId="6" borderId="0" xfId="3" applyNumberFormat="1" applyFont="1" applyFill="1" applyAlignment="1">
      <alignment horizontal="right" vertical="center" readingOrder="1"/>
    </xf>
    <xf numFmtId="0" fontId="5" fillId="6" borderId="0" xfId="2" applyFont="1" applyFill="1" applyAlignment="1">
      <alignment horizontal="center" vertical="center" readingOrder="1"/>
    </xf>
    <xf numFmtId="3" fontId="5" fillId="6" borderId="0" xfId="2" applyNumberFormat="1" applyFont="1" applyFill="1" applyAlignment="1">
      <alignment vertical="center" readingOrder="1"/>
    </xf>
    <xf numFmtId="9" fontId="5" fillId="6" borderId="0" xfId="1" applyFont="1" applyFill="1" applyAlignment="1">
      <alignment vertical="center" readingOrder="1"/>
    </xf>
    <xf numFmtId="0" fontId="3" fillId="0" borderId="0" xfId="2" applyFont="1"/>
    <xf numFmtId="3" fontId="3" fillId="0" borderId="0" xfId="2" applyNumberFormat="1" applyFont="1"/>
    <xf numFmtId="9" fontId="3" fillId="0" borderId="0" xfId="1" applyFont="1" applyBorder="1" applyAlignment="1">
      <alignment horizontal="right"/>
    </xf>
    <xf numFmtId="3" fontId="4" fillId="0" borderId="0" xfId="2" applyNumberFormat="1" applyFont="1" applyAlignment="1">
      <alignment horizontal="right" vertical="center" wrapText="1" readingOrder="1"/>
    </xf>
    <xf numFmtId="3" fontId="4" fillId="0" borderId="0" xfId="2" applyNumberFormat="1" applyFont="1" applyAlignment="1">
      <alignment vertical="top" wrapText="1" readingOrder="1"/>
    </xf>
    <xf numFmtId="0" fontId="5" fillId="6" borderId="0" xfId="2" applyFont="1" applyFill="1" applyAlignment="1">
      <alignment horizontal="center" vertical="center" wrapText="1" readingOrder="1"/>
    </xf>
    <xf numFmtId="0" fontId="5" fillId="6" borderId="0" xfId="2" applyFont="1" applyFill="1" applyAlignment="1">
      <alignment vertical="center" wrapText="1" readingOrder="1"/>
    </xf>
  </cellXfs>
  <cellStyles count="4">
    <cellStyle name="Millares 3 2" xfId="3" xr:uid="{141041C9-7C54-421E-8B03-3D0D165F5CC7}"/>
    <cellStyle name="Normal" xfId="0" builtinId="0"/>
    <cellStyle name="Normal 2" xfId="2" xr:uid="{A798170C-6264-4821-940A-C15D3AD7959A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0</xdr:rowOff>
    </xdr:from>
    <xdr:to>
      <xdr:col>3</xdr:col>
      <xdr:colOff>63500</xdr:colOff>
      <xdr:row>2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7C8F9BB-1394-4373-973F-C0D2918C4DFE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120650" y="0"/>
          <a:ext cx="981075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39953-0183-4BAB-836B-3D38F4D8DE05}">
  <dimension ref="A1:V113"/>
  <sheetViews>
    <sheetView showGridLines="0" tabSelected="1" zoomScale="98" zoomScaleNormal="98" workbookViewId="0">
      <pane xSplit="11" ySplit="6" topLeftCell="L7" activePane="bottomRight" state="frozen"/>
      <selection pane="topRight" activeCell="L1" sqref="L1"/>
      <selection pane="bottomLeft" activeCell="A7" sqref="A7"/>
      <selection pane="bottomRight" activeCell="N106" sqref="N106"/>
    </sheetView>
  </sheetViews>
  <sheetFormatPr baseColWidth="10" defaultColWidth="3.85546875" defaultRowHeight="16.5" x14ac:dyDescent="0.3"/>
  <cols>
    <col min="1" max="1" width="3.85546875" style="1"/>
    <col min="2" max="2" width="6" style="1" customWidth="1"/>
    <col min="3" max="3" width="5.7109375" style="1" customWidth="1"/>
    <col min="4" max="4" width="3.85546875" style="1"/>
    <col min="5" max="5" width="6.140625" style="1" customWidth="1"/>
    <col min="6" max="6" width="6.5703125" style="1" customWidth="1"/>
    <col min="7" max="7" width="3.85546875" style="1"/>
    <col min="8" max="8" width="6.85546875" style="1" customWidth="1"/>
    <col min="9" max="9" width="5.7109375" style="1" customWidth="1"/>
    <col min="10" max="10" width="3.85546875" style="1"/>
    <col min="11" max="11" width="24.42578125" style="1" customWidth="1"/>
    <col min="12" max="16" width="16.5703125" style="1" customWidth="1"/>
    <col min="17" max="17" width="9.85546875" style="1" customWidth="1"/>
    <col min="18" max="18" width="16.5703125" style="1" customWidth="1"/>
    <col min="19" max="19" width="9.85546875" style="1" customWidth="1"/>
    <col min="20" max="20" width="16.5703125" style="1" customWidth="1"/>
    <col min="21" max="21" width="9.85546875" style="1" customWidth="1"/>
    <col min="22" max="16384" width="3.85546875" style="1"/>
  </cols>
  <sheetData>
    <row r="1" spans="1:21" ht="15" customHeight="1" x14ac:dyDescent="0.3">
      <c r="A1" s="13" t="s">
        <v>135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</row>
    <row r="2" spans="1:21" ht="15" customHeight="1" x14ac:dyDescent="0.3">
      <c r="A2" s="13" t="s">
        <v>156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1:21" ht="15" customHeight="1" x14ac:dyDescent="0.3">
      <c r="L3" s="14"/>
      <c r="M3" s="14"/>
      <c r="N3" s="14"/>
      <c r="O3" s="14"/>
      <c r="P3" s="14"/>
      <c r="Q3" s="14"/>
      <c r="R3" s="14">
        <f>+T7-R7</f>
        <v>0</v>
      </c>
      <c r="S3" s="14"/>
      <c r="T3" s="14"/>
    </row>
    <row r="4" spans="1:21" ht="15" customHeight="1" x14ac:dyDescent="0.3">
      <c r="A4" s="10"/>
      <c r="B4" s="7"/>
      <c r="C4" s="7"/>
      <c r="D4" s="11"/>
      <c r="E4" s="7"/>
      <c r="F4" s="7"/>
      <c r="G4" s="7"/>
      <c r="H4" s="7"/>
      <c r="I4" s="7"/>
      <c r="J4" s="8"/>
      <c r="K4" s="7"/>
      <c r="L4" s="56"/>
      <c r="M4" s="2"/>
      <c r="N4" s="56"/>
      <c r="O4" s="56"/>
      <c r="P4" s="2" t="s">
        <v>0</v>
      </c>
      <c r="Q4" s="2" t="s">
        <v>0</v>
      </c>
      <c r="R4" s="2" t="s">
        <v>0</v>
      </c>
      <c r="S4" s="2" t="s">
        <v>0</v>
      </c>
      <c r="T4" s="2" t="s">
        <v>0</v>
      </c>
      <c r="U4" s="2" t="s">
        <v>0</v>
      </c>
    </row>
    <row r="5" spans="1:21" ht="15" customHeight="1" x14ac:dyDescent="0.3">
      <c r="A5" s="15" t="s">
        <v>136</v>
      </c>
      <c r="B5" s="16" t="s">
        <v>137</v>
      </c>
      <c r="C5" s="17"/>
      <c r="D5" s="17"/>
      <c r="E5" s="17"/>
      <c r="F5" s="17"/>
      <c r="G5" s="18"/>
      <c r="H5" s="15" t="s">
        <v>138</v>
      </c>
      <c r="I5" s="15" t="s">
        <v>139</v>
      </c>
      <c r="J5" s="15" t="s">
        <v>140</v>
      </c>
      <c r="K5" s="19" t="s">
        <v>141</v>
      </c>
      <c r="L5" s="19" t="s">
        <v>142</v>
      </c>
      <c r="M5" s="19" t="s">
        <v>143</v>
      </c>
      <c r="N5" s="19" t="s">
        <v>144</v>
      </c>
      <c r="O5" s="19" t="s">
        <v>145</v>
      </c>
      <c r="P5" s="20" t="s">
        <v>146</v>
      </c>
      <c r="Q5" s="20"/>
      <c r="R5" s="20" t="s">
        <v>149</v>
      </c>
      <c r="S5" s="20"/>
      <c r="T5" s="20" t="s">
        <v>150</v>
      </c>
      <c r="U5" s="20"/>
    </row>
    <row r="6" spans="1:21" ht="45" customHeight="1" x14ac:dyDescent="0.3">
      <c r="A6" s="15"/>
      <c r="B6" s="21"/>
      <c r="C6" s="22"/>
      <c r="D6" s="22"/>
      <c r="E6" s="22"/>
      <c r="F6" s="22"/>
      <c r="G6" s="23"/>
      <c r="H6" s="15"/>
      <c r="I6" s="15"/>
      <c r="J6" s="15"/>
      <c r="K6" s="19"/>
      <c r="L6" s="19"/>
      <c r="M6" s="19"/>
      <c r="N6" s="19"/>
      <c r="O6" s="19"/>
      <c r="P6" s="24" t="s">
        <v>147</v>
      </c>
      <c r="Q6" s="25" t="s">
        <v>148</v>
      </c>
      <c r="R6" s="24" t="s">
        <v>147</v>
      </c>
      <c r="S6" s="25" t="s">
        <v>148</v>
      </c>
      <c r="T6" s="24" t="s">
        <v>147</v>
      </c>
      <c r="U6" s="25" t="s">
        <v>148</v>
      </c>
    </row>
    <row r="7" spans="1:21" s="9" customFormat="1" ht="16.5" customHeight="1" x14ac:dyDescent="0.3">
      <c r="A7" s="57" t="s">
        <v>1</v>
      </c>
      <c r="B7" s="57"/>
      <c r="C7" s="57"/>
      <c r="D7" s="57"/>
      <c r="E7" s="57"/>
      <c r="F7" s="57"/>
      <c r="G7" s="57"/>
      <c r="H7" s="57" t="s">
        <v>3</v>
      </c>
      <c r="I7" s="57" t="s">
        <v>4</v>
      </c>
      <c r="J7" s="57" t="s">
        <v>5</v>
      </c>
      <c r="K7" s="58" t="s">
        <v>2</v>
      </c>
      <c r="L7" s="26">
        <f>+L8+L39+L70+L79</f>
        <v>39201973000</v>
      </c>
      <c r="M7" s="26">
        <f t="shared" ref="M7:T7" si="0">+M8+M39+M70+M79</f>
        <v>2679215000</v>
      </c>
      <c r="N7" s="26">
        <f t="shared" si="0"/>
        <v>35654510569.400002</v>
      </c>
      <c r="O7" s="26">
        <f t="shared" si="0"/>
        <v>868247430.60000002</v>
      </c>
      <c r="P7" s="26">
        <f t="shared" si="0"/>
        <v>12144055797.32</v>
      </c>
      <c r="Q7" s="27">
        <f t="shared" ref="Q7:Q11" si="1">+P7/L7</f>
        <v>0.30978174994712637</v>
      </c>
      <c r="R7" s="28">
        <f t="shared" si="0"/>
        <v>11596179982.33</v>
      </c>
      <c r="S7" s="27">
        <f>+R7/L7</f>
        <v>0.29580602951616747</v>
      </c>
      <c r="T7" s="28">
        <f t="shared" si="0"/>
        <v>11596179982.33</v>
      </c>
      <c r="U7" s="27">
        <f t="shared" ref="U7:U11" si="2">+T7/L7</f>
        <v>0.29580602951616747</v>
      </c>
    </row>
    <row r="8" spans="1:21" s="9" customFormat="1" ht="16.5" customHeight="1" x14ac:dyDescent="0.3">
      <c r="A8" s="5" t="s">
        <v>1</v>
      </c>
      <c r="B8" s="5" t="s">
        <v>6</v>
      </c>
      <c r="C8" s="5"/>
      <c r="D8" s="5"/>
      <c r="E8" s="5"/>
      <c r="F8" s="5"/>
      <c r="G8" s="5"/>
      <c r="H8" s="5" t="s">
        <v>3</v>
      </c>
      <c r="I8" s="5" t="s">
        <v>4</v>
      </c>
      <c r="J8" s="5" t="s">
        <v>5</v>
      </c>
      <c r="K8" s="6" t="s">
        <v>7</v>
      </c>
      <c r="L8" s="29">
        <f>+L9</f>
        <v>36776525000</v>
      </c>
      <c r="M8" s="29">
        <f t="shared" ref="M8:T8" si="3">+M9</f>
        <v>2218618000</v>
      </c>
      <c r="N8" s="29">
        <f t="shared" si="3"/>
        <v>34447907000</v>
      </c>
      <c r="O8" s="29">
        <f t="shared" si="3"/>
        <v>110000000</v>
      </c>
      <c r="P8" s="29">
        <f t="shared" si="3"/>
        <v>11240672801.92</v>
      </c>
      <c r="Q8" s="30">
        <f t="shared" si="1"/>
        <v>0.30564804048017041</v>
      </c>
      <c r="R8" s="31">
        <f t="shared" si="3"/>
        <v>11240672801.92</v>
      </c>
      <c r="S8" s="30">
        <f t="shared" ref="S7:S29" si="4">+R8/L8</f>
        <v>0.30564804048017041</v>
      </c>
      <c r="T8" s="31">
        <f t="shared" si="3"/>
        <v>11240672801.92</v>
      </c>
      <c r="U8" s="30">
        <f t="shared" si="2"/>
        <v>0.30564804048017041</v>
      </c>
    </row>
    <row r="9" spans="1:21" s="9" customFormat="1" ht="16.5" customHeight="1" x14ac:dyDescent="0.3">
      <c r="A9" s="5" t="s">
        <v>1</v>
      </c>
      <c r="B9" s="5" t="s">
        <v>6</v>
      </c>
      <c r="C9" s="5" t="s">
        <v>6</v>
      </c>
      <c r="D9" s="5"/>
      <c r="E9" s="5"/>
      <c r="F9" s="5"/>
      <c r="G9" s="5"/>
      <c r="H9" s="5" t="s">
        <v>3</v>
      </c>
      <c r="I9" s="5" t="s">
        <v>4</v>
      </c>
      <c r="J9" s="5" t="s">
        <v>5</v>
      </c>
      <c r="K9" s="6" t="s">
        <v>8</v>
      </c>
      <c r="L9" s="29">
        <f>+L10+L22+L30+L38</f>
        <v>36776525000</v>
      </c>
      <c r="M9" s="29">
        <f t="shared" ref="M9:T9" si="5">+M10+M22+M30+M38</f>
        <v>2218618000</v>
      </c>
      <c r="N9" s="29">
        <f t="shared" si="5"/>
        <v>34447907000</v>
      </c>
      <c r="O9" s="29">
        <f t="shared" si="5"/>
        <v>110000000</v>
      </c>
      <c r="P9" s="29">
        <f t="shared" si="5"/>
        <v>11240672801.92</v>
      </c>
      <c r="Q9" s="30">
        <f t="shared" si="1"/>
        <v>0.30564804048017041</v>
      </c>
      <c r="R9" s="31">
        <f t="shared" si="5"/>
        <v>11240672801.92</v>
      </c>
      <c r="S9" s="30">
        <f t="shared" si="4"/>
        <v>0.30564804048017041</v>
      </c>
      <c r="T9" s="31">
        <f t="shared" si="5"/>
        <v>11240672801.92</v>
      </c>
      <c r="U9" s="30">
        <f t="shared" si="2"/>
        <v>0.30564804048017041</v>
      </c>
    </row>
    <row r="10" spans="1:21" s="9" customFormat="1" ht="16.5" customHeight="1" x14ac:dyDescent="0.3">
      <c r="A10" s="5" t="s">
        <v>1</v>
      </c>
      <c r="B10" s="5" t="s">
        <v>6</v>
      </c>
      <c r="C10" s="5" t="s">
        <v>6</v>
      </c>
      <c r="D10" s="5" t="s">
        <v>6</v>
      </c>
      <c r="E10" s="5"/>
      <c r="F10" s="5"/>
      <c r="G10" s="5"/>
      <c r="H10" s="5" t="s">
        <v>3</v>
      </c>
      <c r="I10" s="5" t="s">
        <v>4</v>
      </c>
      <c r="J10" s="5" t="s">
        <v>5</v>
      </c>
      <c r="K10" s="6" t="s">
        <v>9</v>
      </c>
      <c r="L10" s="29">
        <f>+L11</f>
        <v>22915657000</v>
      </c>
      <c r="M10" s="29">
        <f t="shared" ref="M10:T10" si="6">+M11</f>
        <v>0</v>
      </c>
      <c r="N10" s="29">
        <f t="shared" si="6"/>
        <v>22805657000</v>
      </c>
      <c r="O10" s="29">
        <f t="shared" si="6"/>
        <v>110000000</v>
      </c>
      <c r="P10" s="29">
        <f t="shared" si="6"/>
        <v>7586812039.9200001</v>
      </c>
      <c r="Q10" s="30">
        <f t="shared" si="1"/>
        <v>0.33107547559819034</v>
      </c>
      <c r="R10" s="31">
        <f t="shared" si="6"/>
        <v>7586812039.9200001</v>
      </c>
      <c r="S10" s="30">
        <f t="shared" si="4"/>
        <v>0.33107547559819034</v>
      </c>
      <c r="T10" s="31">
        <f t="shared" si="6"/>
        <v>7586812039.9200001</v>
      </c>
      <c r="U10" s="30">
        <f t="shared" si="2"/>
        <v>0.33107547559819034</v>
      </c>
    </row>
    <row r="11" spans="1:21" s="9" customFormat="1" ht="16.5" customHeight="1" x14ac:dyDescent="0.3">
      <c r="A11" s="5" t="s">
        <v>1</v>
      </c>
      <c r="B11" s="5" t="s">
        <v>6</v>
      </c>
      <c r="C11" s="5" t="s">
        <v>6</v>
      </c>
      <c r="D11" s="5" t="s">
        <v>6</v>
      </c>
      <c r="E11" s="5" t="s">
        <v>10</v>
      </c>
      <c r="F11" s="5"/>
      <c r="G11" s="5"/>
      <c r="H11" s="5" t="s">
        <v>3</v>
      </c>
      <c r="I11" s="5" t="s">
        <v>4</v>
      </c>
      <c r="J11" s="5" t="s">
        <v>5</v>
      </c>
      <c r="K11" s="6" t="s">
        <v>11</v>
      </c>
      <c r="L11" s="29">
        <f>SUM(L12:L21)</f>
        <v>22915657000</v>
      </c>
      <c r="M11" s="29">
        <f t="shared" ref="M11:T11" si="7">SUM(M12:M21)</f>
        <v>0</v>
      </c>
      <c r="N11" s="29">
        <f t="shared" si="7"/>
        <v>22805657000</v>
      </c>
      <c r="O11" s="29">
        <f t="shared" si="7"/>
        <v>110000000</v>
      </c>
      <c r="P11" s="29">
        <f t="shared" si="7"/>
        <v>7586812039.9200001</v>
      </c>
      <c r="Q11" s="30">
        <f>+P11/L11</f>
        <v>0.33107547559819034</v>
      </c>
      <c r="R11" s="31">
        <f t="shared" si="7"/>
        <v>7586812039.9200001</v>
      </c>
      <c r="S11" s="30">
        <f t="shared" si="4"/>
        <v>0.33107547559819034</v>
      </c>
      <c r="T11" s="31">
        <f t="shared" si="7"/>
        <v>7586812039.9200001</v>
      </c>
      <c r="U11" s="30">
        <f t="shared" si="2"/>
        <v>0.33107547559819034</v>
      </c>
    </row>
    <row r="12" spans="1:21" ht="16.5" customHeight="1" x14ac:dyDescent="0.3">
      <c r="A12" s="3" t="s">
        <v>1</v>
      </c>
      <c r="B12" s="3" t="s">
        <v>6</v>
      </c>
      <c r="C12" s="3" t="s">
        <v>6</v>
      </c>
      <c r="D12" s="3" t="s">
        <v>6</v>
      </c>
      <c r="E12" s="3" t="s">
        <v>10</v>
      </c>
      <c r="F12" s="3" t="s">
        <v>10</v>
      </c>
      <c r="G12" s="3"/>
      <c r="H12" s="3" t="s">
        <v>3</v>
      </c>
      <c r="I12" s="3" t="s">
        <v>4</v>
      </c>
      <c r="J12" s="3" t="s">
        <v>5</v>
      </c>
      <c r="K12" s="4" t="s">
        <v>12</v>
      </c>
      <c r="L12" s="55">
        <f>13865152000+110000000</f>
        <v>13975152000</v>
      </c>
      <c r="M12" s="55">
        <v>0</v>
      </c>
      <c r="N12" s="55">
        <v>13865152000</v>
      </c>
      <c r="O12" s="55">
        <v>110000000</v>
      </c>
      <c r="P12" s="55">
        <v>5424287823.9200001</v>
      </c>
      <c r="Q12" s="38">
        <f t="shared" ref="Q12:Q29" si="8">+P12/L12</f>
        <v>0.38813801981688645</v>
      </c>
      <c r="R12" s="55">
        <v>5424287823.9200001</v>
      </c>
      <c r="S12" s="38">
        <f t="shared" si="4"/>
        <v>0.38813801981688645</v>
      </c>
      <c r="T12" s="55">
        <v>5424287823.9200001</v>
      </c>
      <c r="U12" s="38">
        <f t="shared" ref="U12:U21" si="9">+T12/N12</f>
        <v>0.39121733565704869</v>
      </c>
    </row>
    <row r="13" spans="1:21" ht="16.5" customHeight="1" x14ac:dyDescent="0.3">
      <c r="A13" s="3" t="s">
        <v>1</v>
      </c>
      <c r="B13" s="3" t="s">
        <v>6</v>
      </c>
      <c r="C13" s="3" t="s">
        <v>6</v>
      </c>
      <c r="D13" s="3" t="s">
        <v>6</v>
      </c>
      <c r="E13" s="3" t="s">
        <v>10</v>
      </c>
      <c r="F13" s="3" t="s">
        <v>13</v>
      </c>
      <c r="G13" s="3"/>
      <c r="H13" s="3" t="s">
        <v>3</v>
      </c>
      <c r="I13" s="3" t="s">
        <v>4</v>
      </c>
      <c r="J13" s="3" t="s">
        <v>5</v>
      </c>
      <c r="K13" s="4" t="s">
        <v>14</v>
      </c>
      <c r="L13" s="55">
        <v>1134317000</v>
      </c>
      <c r="M13" s="55">
        <v>0</v>
      </c>
      <c r="N13" s="55">
        <v>1134317000</v>
      </c>
      <c r="O13" s="55">
        <v>0</v>
      </c>
      <c r="P13" s="55">
        <v>407591577</v>
      </c>
      <c r="Q13" s="38">
        <f t="shared" si="8"/>
        <v>0.35932775141340562</v>
      </c>
      <c r="R13" s="55">
        <v>407591577</v>
      </c>
      <c r="S13" s="38">
        <f t="shared" si="4"/>
        <v>0.35932775141340562</v>
      </c>
      <c r="T13" s="55">
        <v>407591577</v>
      </c>
      <c r="U13" s="38">
        <f t="shared" si="9"/>
        <v>0.35932775141340562</v>
      </c>
    </row>
    <row r="14" spans="1:21" ht="16.5" customHeight="1" x14ac:dyDescent="0.3">
      <c r="A14" s="3" t="s">
        <v>1</v>
      </c>
      <c r="B14" s="3" t="s">
        <v>6</v>
      </c>
      <c r="C14" s="3" t="s">
        <v>6</v>
      </c>
      <c r="D14" s="3" t="s">
        <v>6</v>
      </c>
      <c r="E14" s="3" t="s">
        <v>10</v>
      </c>
      <c r="F14" s="3" t="s">
        <v>15</v>
      </c>
      <c r="G14" s="3"/>
      <c r="H14" s="3" t="s">
        <v>3</v>
      </c>
      <c r="I14" s="3" t="s">
        <v>4</v>
      </c>
      <c r="J14" s="3" t="s">
        <v>5</v>
      </c>
      <c r="K14" s="4" t="s">
        <v>16</v>
      </c>
      <c r="L14" s="55">
        <v>4068634000</v>
      </c>
      <c r="M14" s="55">
        <v>0</v>
      </c>
      <c r="N14" s="55">
        <v>4068634000</v>
      </c>
      <c r="O14" s="55">
        <v>0</v>
      </c>
      <c r="P14" s="55">
        <v>1043074862</v>
      </c>
      <c r="Q14" s="38">
        <f t="shared" si="8"/>
        <v>0.25636979438307794</v>
      </c>
      <c r="R14" s="55">
        <v>1043074862</v>
      </c>
      <c r="S14" s="38">
        <f t="shared" si="4"/>
        <v>0.25636979438307794</v>
      </c>
      <c r="T14" s="55">
        <v>1043074862</v>
      </c>
      <c r="U14" s="38">
        <f t="shared" si="9"/>
        <v>0.25636979438307794</v>
      </c>
    </row>
    <row r="15" spans="1:21" ht="15" customHeight="1" x14ac:dyDescent="0.3">
      <c r="A15" s="3" t="s">
        <v>1</v>
      </c>
      <c r="B15" s="3" t="s">
        <v>6</v>
      </c>
      <c r="C15" s="3" t="s">
        <v>6</v>
      </c>
      <c r="D15" s="3" t="s">
        <v>6</v>
      </c>
      <c r="E15" s="3" t="s">
        <v>10</v>
      </c>
      <c r="F15" s="3" t="s">
        <v>17</v>
      </c>
      <c r="G15" s="3"/>
      <c r="H15" s="3" t="s">
        <v>3</v>
      </c>
      <c r="I15" s="3" t="s">
        <v>4</v>
      </c>
      <c r="J15" s="3" t="s">
        <v>5</v>
      </c>
      <c r="K15" s="4" t="s">
        <v>18</v>
      </c>
      <c r="L15" s="55">
        <v>9766000</v>
      </c>
      <c r="M15" s="55">
        <v>0</v>
      </c>
      <c r="N15" s="55">
        <v>9766000</v>
      </c>
      <c r="O15" s="55">
        <v>0</v>
      </c>
      <c r="P15" s="55">
        <v>3032751</v>
      </c>
      <c r="Q15" s="38">
        <f t="shared" si="8"/>
        <v>0.31054177759574031</v>
      </c>
      <c r="R15" s="55">
        <v>3032751</v>
      </c>
      <c r="S15" s="38">
        <f t="shared" si="4"/>
        <v>0.31054177759574031</v>
      </c>
      <c r="T15" s="55">
        <v>3032751</v>
      </c>
      <c r="U15" s="38">
        <f t="shared" si="9"/>
        <v>0.31054177759574031</v>
      </c>
    </row>
    <row r="16" spans="1:21" ht="15" customHeight="1" x14ac:dyDescent="0.3">
      <c r="A16" s="3" t="s">
        <v>1</v>
      </c>
      <c r="B16" s="3" t="s">
        <v>6</v>
      </c>
      <c r="C16" s="3" t="s">
        <v>6</v>
      </c>
      <c r="D16" s="3" t="s">
        <v>6</v>
      </c>
      <c r="E16" s="3" t="s">
        <v>10</v>
      </c>
      <c r="F16" s="3" t="s">
        <v>19</v>
      </c>
      <c r="G16" s="3"/>
      <c r="H16" s="3" t="s">
        <v>3</v>
      </c>
      <c r="I16" s="3" t="s">
        <v>4</v>
      </c>
      <c r="J16" s="3" t="s">
        <v>5</v>
      </c>
      <c r="K16" s="4" t="s">
        <v>20</v>
      </c>
      <c r="L16" s="55">
        <v>19891000</v>
      </c>
      <c r="M16" s="55">
        <v>0</v>
      </c>
      <c r="N16" s="55">
        <v>19891000</v>
      </c>
      <c r="O16" s="55">
        <v>0</v>
      </c>
      <c r="P16" s="55">
        <v>13027671</v>
      </c>
      <c r="Q16" s="38">
        <f t="shared" si="8"/>
        <v>0.65495304409029209</v>
      </c>
      <c r="R16" s="55">
        <v>13027671</v>
      </c>
      <c r="S16" s="38">
        <f t="shared" si="4"/>
        <v>0.65495304409029209</v>
      </c>
      <c r="T16" s="55">
        <v>13027671</v>
      </c>
      <c r="U16" s="38">
        <f t="shared" si="9"/>
        <v>0.65495304409029209</v>
      </c>
    </row>
    <row r="17" spans="1:22" ht="16.5" customHeight="1" x14ac:dyDescent="0.3">
      <c r="A17" s="3" t="s">
        <v>1</v>
      </c>
      <c r="B17" s="3" t="s">
        <v>6</v>
      </c>
      <c r="C17" s="3" t="s">
        <v>6</v>
      </c>
      <c r="D17" s="3" t="s">
        <v>6</v>
      </c>
      <c r="E17" s="3" t="s">
        <v>10</v>
      </c>
      <c r="F17" s="3" t="s">
        <v>21</v>
      </c>
      <c r="G17" s="3"/>
      <c r="H17" s="3" t="s">
        <v>3</v>
      </c>
      <c r="I17" s="3" t="s">
        <v>4</v>
      </c>
      <c r="J17" s="3" t="s">
        <v>5</v>
      </c>
      <c r="K17" s="4" t="s">
        <v>22</v>
      </c>
      <c r="L17" s="55">
        <v>948602000</v>
      </c>
      <c r="M17" s="55">
        <v>0</v>
      </c>
      <c r="N17" s="55">
        <v>948602000</v>
      </c>
      <c r="O17" s="55">
        <v>0</v>
      </c>
      <c r="P17" s="55">
        <v>35346045</v>
      </c>
      <c r="Q17" s="38">
        <f t="shared" si="8"/>
        <v>3.7261195949407654E-2</v>
      </c>
      <c r="R17" s="55">
        <v>35346045</v>
      </c>
      <c r="S17" s="38">
        <f t="shared" si="4"/>
        <v>3.7261195949407654E-2</v>
      </c>
      <c r="T17" s="55">
        <v>35346045</v>
      </c>
      <c r="U17" s="38">
        <f t="shared" si="9"/>
        <v>3.7261195949407654E-2</v>
      </c>
    </row>
    <row r="18" spans="1:22" ht="16.5" customHeight="1" x14ac:dyDescent="0.3">
      <c r="A18" s="3" t="s">
        <v>1</v>
      </c>
      <c r="B18" s="3" t="s">
        <v>6</v>
      </c>
      <c r="C18" s="3" t="s">
        <v>6</v>
      </c>
      <c r="D18" s="3" t="s">
        <v>6</v>
      </c>
      <c r="E18" s="3" t="s">
        <v>10</v>
      </c>
      <c r="F18" s="3" t="s">
        <v>23</v>
      </c>
      <c r="G18" s="3"/>
      <c r="H18" s="3" t="s">
        <v>3</v>
      </c>
      <c r="I18" s="3" t="s">
        <v>4</v>
      </c>
      <c r="J18" s="3" t="s">
        <v>5</v>
      </c>
      <c r="K18" s="4" t="s">
        <v>24</v>
      </c>
      <c r="L18" s="55">
        <v>647570000</v>
      </c>
      <c r="M18" s="55">
        <v>0</v>
      </c>
      <c r="N18" s="55">
        <v>647570000</v>
      </c>
      <c r="O18" s="55">
        <v>0</v>
      </c>
      <c r="P18" s="55">
        <v>399001670</v>
      </c>
      <c r="Q18" s="38">
        <f t="shared" si="8"/>
        <v>0.61615218431984187</v>
      </c>
      <c r="R18" s="55">
        <v>399001670</v>
      </c>
      <c r="S18" s="38">
        <f t="shared" si="4"/>
        <v>0.61615218431984187</v>
      </c>
      <c r="T18" s="55">
        <v>399001670</v>
      </c>
      <c r="U18" s="38">
        <f t="shared" si="9"/>
        <v>0.61615218431984187</v>
      </c>
    </row>
    <row r="19" spans="1:22" ht="16.5" customHeight="1" x14ac:dyDescent="0.3">
      <c r="A19" s="3" t="s">
        <v>1</v>
      </c>
      <c r="B19" s="3" t="s">
        <v>6</v>
      </c>
      <c r="C19" s="3" t="s">
        <v>6</v>
      </c>
      <c r="D19" s="3" t="s">
        <v>6</v>
      </c>
      <c r="E19" s="3" t="s">
        <v>10</v>
      </c>
      <c r="F19" s="3" t="s">
        <v>25</v>
      </c>
      <c r="G19" s="3"/>
      <c r="H19" s="3" t="s">
        <v>3</v>
      </c>
      <c r="I19" s="3" t="s">
        <v>4</v>
      </c>
      <c r="J19" s="3" t="s">
        <v>5</v>
      </c>
      <c r="K19" s="4" t="s">
        <v>26</v>
      </c>
      <c r="L19" s="55">
        <v>65000000</v>
      </c>
      <c r="M19" s="55">
        <v>0</v>
      </c>
      <c r="N19" s="55">
        <v>65000000</v>
      </c>
      <c r="O19" s="55">
        <v>0</v>
      </c>
      <c r="P19" s="55">
        <v>20056428</v>
      </c>
      <c r="Q19" s="38">
        <f t="shared" si="8"/>
        <v>0.30856043076923079</v>
      </c>
      <c r="R19" s="55">
        <v>20056428</v>
      </c>
      <c r="S19" s="38">
        <f t="shared" si="4"/>
        <v>0.30856043076923079</v>
      </c>
      <c r="T19" s="55">
        <v>20056428</v>
      </c>
      <c r="U19" s="38">
        <f t="shared" si="9"/>
        <v>0.30856043076923079</v>
      </c>
    </row>
    <row r="20" spans="1:22" ht="16.5" customHeight="1" x14ac:dyDescent="0.3">
      <c r="A20" s="3" t="s">
        <v>1</v>
      </c>
      <c r="B20" s="3" t="s">
        <v>6</v>
      </c>
      <c r="C20" s="3" t="s">
        <v>6</v>
      </c>
      <c r="D20" s="3" t="s">
        <v>6</v>
      </c>
      <c r="E20" s="3" t="s">
        <v>10</v>
      </c>
      <c r="F20" s="3" t="s">
        <v>27</v>
      </c>
      <c r="G20" s="3"/>
      <c r="H20" s="3" t="s">
        <v>3</v>
      </c>
      <c r="I20" s="3" t="s">
        <v>4</v>
      </c>
      <c r="J20" s="3" t="s">
        <v>5</v>
      </c>
      <c r="K20" s="4" t="s">
        <v>28</v>
      </c>
      <c r="L20" s="55">
        <v>1058598000</v>
      </c>
      <c r="M20" s="55">
        <v>0</v>
      </c>
      <c r="N20" s="55">
        <v>1058598000</v>
      </c>
      <c r="O20" s="55">
        <v>0</v>
      </c>
      <c r="P20" s="55">
        <v>12419393</v>
      </c>
      <c r="Q20" s="38">
        <f t="shared" si="8"/>
        <v>1.1731925622379789E-2</v>
      </c>
      <c r="R20" s="55">
        <v>12419393</v>
      </c>
      <c r="S20" s="38">
        <f t="shared" si="4"/>
        <v>1.1731925622379789E-2</v>
      </c>
      <c r="T20" s="55">
        <v>12419393</v>
      </c>
      <c r="U20" s="38">
        <f t="shared" si="9"/>
        <v>1.1731925622379789E-2</v>
      </c>
    </row>
    <row r="21" spans="1:22" ht="16.5" customHeight="1" x14ac:dyDescent="0.3">
      <c r="A21" s="3" t="s">
        <v>1</v>
      </c>
      <c r="B21" s="3" t="s">
        <v>6</v>
      </c>
      <c r="C21" s="3" t="s">
        <v>6</v>
      </c>
      <c r="D21" s="3" t="s">
        <v>6</v>
      </c>
      <c r="E21" s="3" t="s">
        <v>10</v>
      </c>
      <c r="F21" s="3" t="s">
        <v>29</v>
      </c>
      <c r="G21" s="3"/>
      <c r="H21" s="3" t="s">
        <v>3</v>
      </c>
      <c r="I21" s="3" t="s">
        <v>4</v>
      </c>
      <c r="J21" s="3" t="s">
        <v>5</v>
      </c>
      <c r="K21" s="4" t="s">
        <v>30</v>
      </c>
      <c r="L21" s="55">
        <v>988127000</v>
      </c>
      <c r="M21" s="55">
        <v>0</v>
      </c>
      <c r="N21" s="55">
        <v>988127000</v>
      </c>
      <c r="O21" s="55">
        <v>0</v>
      </c>
      <c r="P21" s="55">
        <v>228973819</v>
      </c>
      <c r="Q21" s="38">
        <f t="shared" si="8"/>
        <v>0.23172509100550839</v>
      </c>
      <c r="R21" s="55">
        <v>228973819</v>
      </c>
      <c r="S21" s="38">
        <f t="shared" si="4"/>
        <v>0.23172509100550839</v>
      </c>
      <c r="T21" s="55">
        <v>228973819</v>
      </c>
      <c r="U21" s="38">
        <f t="shared" si="9"/>
        <v>0.23172509100550839</v>
      </c>
    </row>
    <row r="22" spans="1:22" s="9" customFormat="1" ht="15" customHeight="1" x14ac:dyDescent="0.3">
      <c r="A22" s="5" t="s">
        <v>1</v>
      </c>
      <c r="B22" s="5" t="s">
        <v>6</v>
      </c>
      <c r="C22" s="5" t="s">
        <v>6</v>
      </c>
      <c r="D22" s="5" t="s">
        <v>31</v>
      </c>
      <c r="E22" s="5"/>
      <c r="F22" s="5"/>
      <c r="G22" s="5"/>
      <c r="H22" s="5" t="s">
        <v>3</v>
      </c>
      <c r="I22" s="5" t="s">
        <v>4</v>
      </c>
      <c r="J22" s="5" t="s">
        <v>5</v>
      </c>
      <c r="K22" s="6" t="s">
        <v>32</v>
      </c>
      <c r="L22" s="32">
        <f>SUM(L23:L29)</f>
        <v>8396137000</v>
      </c>
      <c r="M22" s="32">
        <f t="shared" ref="M22:T22" si="10">SUM(M23:M29)</f>
        <v>0</v>
      </c>
      <c r="N22" s="32">
        <f t="shared" si="10"/>
        <v>8396137000</v>
      </c>
      <c r="O22" s="32">
        <f t="shared" si="10"/>
        <v>0</v>
      </c>
      <c r="P22" s="32">
        <f t="shared" si="10"/>
        <v>2800554218.9999995</v>
      </c>
      <c r="Q22" s="30">
        <f t="shared" ref="Q22" si="11">+P22/L22</f>
        <v>0.33355270632196682</v>
      </c>
      <c r="R22" s="32">
        <f t="shared" si="10"/>
        <v>2800554218.9999995</v>
      </c>
      <c r="S22" s="30">
        <f t="shared" ref="S22" si="12">+R22/L22</f>
        <v>0.33355270632196682</v>
      </c>
      <c r="T22" s="32">
        <f t="shared" si="10"/>
        <v>2800554218.9999995</v>
      </c>
      <c r="U22" s="30">
        <f t="shared" ref="U22" si="13">+T22/L22</f>
        <v>0.33355270632196682</v>
      </c>
      <c r="V22" s="33"/>
    </row>
    <row r="23" spans="1:22" ht="16.5" customHeight="1" x14ac:dyDescent="0.3">
      <c r="A23" s="3" t="s">
        <v>1</v>
      </c>
      <c r="B23" s="3" t="s">
        <v>6</v>
      </c>
      <c r="C23" s="3" t="s">
        <v>6</v>
      </c>
      <c r="D23" s="3" t="s">
        <v>31</v>
      </c>
      <c r="E23" s="3" t="s">
        <v>10</v>
      </c>
      <c r="F23" s="3"/>
      <c r="G23" s="3"/>
      <c r="H23" s="3" t="s">
        <v>3</v>
      </c>
      <c r="I23" s="3" t="s">
        <v>4</v>
      </c>
      <c r="J23" s="3" t="s">
        <v>5</v>
      </c>
      <c r="K23" s="4" t="s">
        <v>33</v>
      </c>
      <c r="L23" s="55">
        <v>2461781000</v>
      </c>
      <c r="M23" s="55">
        <v>0</v>
      </c>
      <c r="N23" s="55">
        <v>2461781000</v>
      </c>
      <c r="O23" s="55">
        <v>0</v>
      </c>
      <c r="P23" s="55">
        <v>847237382.79999995</v>
      </c>
      <c r="Q23" s="38">
        <f t="shared" si="8"/>
        <v>0.34415627661436982</v>
      </c>
      <c r="R23" s="55">
        <v>847237382.79999995</v>
      </c>
      <c r="S23" s="38">
        <f t="shared" si="4"/>
        <v>0.34415627661436982</v>
      </c>
      <c r="T23" s="55">
        <v>847237382.79999995</v>
      </c>
      <c r="U23" s="38">
        <f t="shared" ref="U23:U29" si="14">+T23/N23</f>
        <v>0.34415627661436982</v>
      </c>
    </row>
    <row r="24" spans="1:22" ht="16.5" customHeight="1" x14ac:dyDescent="0.3">
      <c r="A24" s="3" t="s">
        <v>1</v>
      </c>
      <c r="B24" s="3" t="s">
        <v>6</v>
      </c>
      <c r="C24" s="3" t="s">
        <v>6</v>
      </c>
      <c r="D24" s="3" t="s">
        <v>31</v>
      </c>
      <c r="E24" s="3" t="s">
        <v>13</v>
      </c>
      <c r="F24" s="3"/>
      <c r="G24" s="3"/>
      <c r="H24" s="3" t="s">
        <v>3</v>
      </c>
      <c r="I24" s="3" t="s">
        <v>4</v>
      </c>
      <c r="J24" s="3" t="s">
        <v>5</v>
      </c>
      <c r="K24" s="4" t="s">
        <v>34</v>
      </c>
      <c r="L24" s="55">
        <v>1706262000</v>
      </c>
      <c r="M24" s="55">
        <v>0</v>
      </c>
      <c r="N24" s="55">
        <v>1706262000</v>
      </c>
      <c r="O24" s="55">
        <v>0</v>
      </c>
      <c r="P24" s="55">
        <v>607727031.20000005</v>
      </c>
      <c r="Q24" s="38">
        <f t="shared" si="8"/>
        <v>0.35617450965912623</v>
      </c>
      <c r="R24" s="55">
        <v>607727031.20000005</v>
      </c>
      <c r="S24" s="38">
        <f t="shared" si="4"/>
        <v>0.35617450965912623</v>
      </c>
      <c r="T24" s="55">
        <v>607727031.20000005</v>
      </c>
      <c r="U24" s="38">
        <f t="shared" si="14"/>
        <v>0.35617450965912623</v>
      </c>
    </row>
    <row r="25" spans="1:22" ht="16.5" customHeight="1" x14ac:dyDescent="0.3">
      <c r="A25" s="3" t="s">
        <v>1</v>
      </c>
      <c r="B25" s="3" t="s">
        <v>6</v>
      </c>
      <c r="C25" s="3" t="s">
        <v>6</v>
      </c>
      <c r="D25" s="3" t="s">
        <v>31</v>
      </c>
      <c r="E25" s="3" t="s">
        <v>15</v>
      </c>
      <c r="F25" s="3"/>
      <c r="G25" s="3"/>
      <c r="H25" s="3" t="s">
        <v>3</v>
      </c>
      <c r="I25" s="3" t="s">
        <v>4</v>
      </c>
      <c r="J25" s="3" t="s">
        <v>5</v>
      </c>
      <c r="K25" s="4" t="s">
        <v>35</v>
      </c>
      <c r="L25" s="55">
        <v>1958844000</v>
      </c>
      <c r="M25" s="55">
        <v>0</v>
      </c>
      <c r="N25" s="55">
        <v>1958844000</v>
      </c>
      <c r="O25" s="55">
        <v>0</v>
      </c>
      <c r="P25" s="55">
        <v>632928301</v>
      </c>
      <c r="Q25" s="38">
        <f t="shared" si="8"/>
        <v>0.32311317338185175</v>
      </c>
      <c r="R25" s="55">
        <v>632928301</v>
      </c>
      <c r="S25" s="38">
        <f t="shared" si="4"/>
        <v>0.32311317338185175</v>
      </c>
      <c r="T25" s="55">
        <v>632928301</v>
      </c>
      <c r="U25" s="38">
        <f t="shared" si="14"/>
        <v>0.32311317338185175</v>
      </c>
    </row>
    <row r="26" spans="1:22" ht="16.5" customHeight="1" x14ac:dyDescent="0.3">
      <c r="A26" s="3" t="s">
        <v>1</v>
      </c>
      <c r="B26" s="3" t="s">
        <v>6</v>
      </c>
      <c r="C26" s="3" t="s">
        <v>6</v>
      </c>
      <c r="D26" s="3" t="s">
        <v>31</v>
      </c>
      <c r="E26" s="3" t="s">
        <v>17</v>
      </c>
      <c r="F26" s="3"/>
      <c r="G26" s="3"/>
      <c r="H26" s="3" t="s">
        <v>3</v>
      </c>
      <c r="I26" s="3" t="s">
        <v>4</v>
      </c>
      <c r="J26" s="3" t="s">
        <v>5</v>
      </c>
      <c r="K26" s="4" t="s">
        <v>36</v>
      </c>
      <c r="L26" s="55">
        <v>999890000</v>
      </c>
      <c r="M26" s="55">
        <v>0</v>
      </c>
      <c r="N26" s="55">
        <v>999890000</v>
      </c>
      <c r="O26" s="55">
        <v>0</v>
      </c>
      <c r="P26" s="55">
        <v>300695344.39999998</v>
      </c>
      <c r="Q26" s="38">
        <f t="shared" si="8"/>
        <v>0.3007284245266979</v>
      </c>
      <c r="R26" s="55">
        <v>300695344.39999998</v>
      </c>
      <c r="S26" s="38">
        <f t="shared" si="4"/>
        <v>0.3007284245266979</v>
      </c>
      <c r="T26" s="55">
        <v>300695344.39999998</v>
      </c>
      <c r="U26" s="38">
        <f t="shared" si="14"/>
        <v>0.3007284245266979</v>
      </c>
    </row>
    <row r="27" spans="1:22" ht="16.5" customHeight="1" x14ac:dyDescent="0.3">
      <c r="A27" s="3" t="s">
        <v>1</v>
      </c>
      <c r="B27" s="3" t="s">
        <v>6</v>
      </c>
      <c r="C27" s="3" t="s">
        <v>6</v>
      </c>
      <c r="D27" s="3" t="s">
        <v>31</v>
      </c>
      <c r="E27" s="3" t="s">
        <v>19</v>
      </c>
      <c r="F27" s="3"/>
      <c r="G27" s="3"/>
      <c r="H27" s="3" t="s">
        <v>3</v>
      </c>
      <c r="I27" s="3" t="s">
        <v>4</v>
      </c>
      <c r="J27" s="3" t="s">
        <v>5</v>
      </c>
      <c r="K27" s="4" t="s">
        <v>37</v>
      </c>
      <c r="L27" s="55">
        <v>119498000</v>
      </c>
      <c r="M27" s="55">
        <v>0</v>
      </c>
      <c r="N27" s="55">
        <v>119498000</v>
      </c>
      <c r="O27" s="55">
        <v>0</v>
      </c>
      <c r="P27" s="55">
        <v>36083057.200000003</v>
      </c>
      <c r="Q27" s="38">
        <f t="shared" si="8"/>
        <v>0.30195532310164191</v>
      </c>
      <c r="R27" s="55">
        <v>36083057.200000003</v>
      </c>
      <c r="S27" s="38">
        <f t="shared" si="4"/>
        <v>0.30195532310164191</v>
      </c>
      <c r="T27" s="55">
        <v>36083057.200000003</v>
      </c>
      <c r="U27" s="38">
        <f t="shared" si="14"/>
        <v>0.30195532310164191</v>
      </c>
    </row>
    <row r="28" spans="1:22" ht="16.5" customHeight="1" x14ac:dyDescent="0.3">
      <c r="A28" s="3" t="s">
        <v>1</v>
      </c>
      <c r="B28" s="3" t="s">
        <v>6</v>
      </c>
      <c r="C28" s="3" t="s">
        <v>6</v>
      </c>
      <c r="D28" s="3" t="s">
        <v>31</v>
      </c>
      <c r="E28" s="3" t="s">
        <v>21</v>
      </c>
      <c r="F28" s="3"/>
      <c r="G28" s="3"/>
      <c r="H28" s="3" t="s">
        <v>3</v>
      </c>
      <c r="I28" s="3" t="s">
        <v>4</v>
      </c>
      <c r="J28" s="3" t="s">
        <v>5</v>
      </c>
      <c r="K28" s="4" t="s">
        <v>38</v>
      </c>
      <c r="L28" s="55">
        <v>649917000</v>
      </c>
      <c r="M28" s="55">
        <v>0</v>
      </c>
      <c r="N28" s="55">
        <v>649917000</v>
      </c>
      <c r="O28" s="55">
        <v>0</v>
      </c>
      <c r="P28" s="55">
        <v>225522839.19999999</v>
      </c>
      <c r="Q28" s="38">
        <f t="shared" si="8"/>
        <v>0.34700252370687334</v>
      </c>
      <c r="R28" s="55">
        <v>225522839.19999999</v>
      </c>
      <c r="S28" s="38">
        <f t="shared" si="4"/>
        <v>0.34700252370687334</v>
      </c>
      <c r="T28" s="55">
        <v>225522839.19999999</v>
      </c>
      <c r="U28" s="38">
        <f t="shared" si="14"/>
        <v>0.34700252370687334</v>
      </c>
    </row>
    <row r="29" spans="1:22" ht="16.5" customHeight="1" x14ac:dyDescent="0.3">
      <c r="A29" s="3" t="s">
        <v>1</v>
      </c>
      <c r="B29" s="3" t="s">
        <v>6</v>
      </c>
      <c r="C29" s="3" t="s">
        <v>6</v>
      </c>
      <c r="D29" s="3" t="s">
        <v>31</v>
      </c>
      <c r="E29" s="3" t="s">
        <v>23</v>
      </c>
      <c r="F29" s="3"/>
      <c r="G29" s="3"/>
      <c r="H29" s="3" t="s">
        <v>3</v>
      </c>
      <c r="I29" s="3" t="s">
        <v>4</v>
      </c>
      <c r="J29" s="3" t="s">
        <v>5</v>
      </c>
      <c r="K29" s="4" t="s">
        <v>39</v>
      </c>
      <c r="L29" s="55">
        <v>499945000</v>
      </c>
      <c r="M29" s="55">
        <v>0</v>
      </c>
      <c r="N29" s="55">
        <v>499945000</v>
      </c>
      <c r="O29" s="55">
        <v>0</v>
      </c>
      <c r="P29" s="55">
        <v>150360263.19999999</v>
      </c>
      <c r="Q29" s="38">
        <f t="shared" si="8"/>
        <v>0.30075360929702266</v>
      </c>
      <c r="R29" s="55">
        <v>150360263.19999999</v>
      </c>
      <c r="S29" s="38">
        <f t="shared" si="4"/>
        <v>0.30075360929702266</v>
      </c>
      <c r="T29" s="55">
        <v>150360263.19999999</v>
      </c>
      <c r="U29" s="38">
        <f t="shared" si="14"/>
        <v>0.30075360929702266</v>
      </c>
    </row>
    <row r="30" spans="1:22" s="9" customFormat="1" ht="15" customHeight="1" x14ac:dyDescent="0.3">
      <c r="A30" s="5" t="s">
        <v>1</v>
      </c>
      <c r="B30" s="5" t="s">
        <v>6</v>
      </c>
      <c r="C30" s="5" t="s">
        <v>6</v>
      </c>
      <c r="D30" s="5" t="s">
        <v>40</v>
      </c>
      <c r="E30" s="5"/>
      <c r="F30" s="5"/>
      <c r="G30" s="5"/>
      <c r="H30" s="5" t="s">
        <v>3</v>
      </c>
      <c r="I30" s="5" t="s">
        <v>4</v>
      </c>
      <c r="J30" s="5" t="s">
        <v>5</v>
      </c>
      <c r="K30" s="6" t="s">
        <v>41</v>
      </c>
      <c r="L30" s="32">
        <f>+L31+L35+L36+L37</f>
        <v>3246113000</v>
      </c>
      <c r="M30" s="32">
        <f t="shared" ref="M30:P30" si="15">+M31+M35+M36+M37</f>
        <v>0</v>
      </c>
      <c r="N30" s="32">
        <f t="shared" si="15"/>
        <v>3246113000</v>
      </c>
      <c r="O30" s="32">
        <f t="shared" si="15"/>
        <v>0</v>
      </c>
      <c r="P30" s="32">
        <f t="shared" si="15"/>
        <v>853306543</v>
      </c>
      <c r="Q30" s="30">
        <f t="shared" ref="Q30:Q37" si="16">+P30/L30</f>
        <v>0.26287025220625404</v>
      </c>
      <c r="R30" s="32">
        <f>+R31+R35+R36+R37</f>
        <v>853306543</v>
      </c>
      <c r="S30" s="30">
        <f t="shared" ref="S30:S37" si="17">+R30/L30</f>
        <v>0.26287025220625404</v>
      </c>
      <c r="T30" s="32">
        <f>+T31+T35+T36+T37</f>
        <v>853306543</v>
      </c>
      <c r="U30" s="30">
        <f t="shared" ref="U30:U31" si="18">+T30/L30</f>
        <v>0.26287025220625404</v>
      </c>
    </row>
    <row r="31" spans="1:22" s="9" customFormat="1" ht="15" customHeight="1" x14ac:dyDescent="0.3">
      <c r="A31" s="5" t="s">
        <v>1</v>
      </c>
      <c r="B31" s="5" t="s">
        <v>6</v>
      </c>
      <c r="C31" s="5" t="s">
        <v>6</v>
      </c>
      <c r="D31" s="5" t="s">
        <v>40</v>
      </c>
      <c r="E31" s="5" t="s">
        <v>10</v>
      </c>
      <c r="F31" s="5"/>
      <c r="G31" s="5"/>
      <c r="H31" s="5" t="s">
        <v>3</v>
      </c>
      <c r="I31" s="5" t="s">
        <v>4</v>
      </c>
      <c r="J31" s="5" t="s">
        <v>5</v>
      </c>
      <c r="K31" s="6" t="s">
        <v>42</v>
      </c>
      <c r="L31" s="32">
        <f>+L32+L33+L34</f>
        <v>2177184000</v>
      </c>
      <c r="M31" s="32">
        <f t="shared" ref="M31:P31" si="19">+M32+M33+M34</f>
        <v>0</v>
      </c>
      <c r="N31" s="32">
        <f t="shared" si="19"/>
        <v>2177184000</v>
      </c>
      <c r="O31" s="32">
        <f t="shared" si="19"/>
        <v>0</v>
      </c>
      <c r="P31" s="32">
        <f t="shared" si="19"/>
        <v>368606989</v>
      </c>
      <c r="Q31" s="30">
        <f t="shared" si="16"/>
        <v>0.16930447265825949</v>
      </c>
      <c r="R31" s="32">
        <f>+R32+R33+R34</f>
        <v>368606989</v>
      </c>
      <c r="S31" s="30">
        <f t="shared" si="17"/>
        <v>0.16930447265825949</v>
      </c>
      <c r="T31" s="32">
        <f>+T32+T33+T34</f>
        <v>368606989</v>
      </c>
      <c r="U31" s="30">
        <f t="shared" si="18"/>
        <v>0.16930447265825949</v>
      </c>
    </row>
    <row r="32" spans="1:22" ht="16.5" customHeight="1" x14ac:dyDescent="0.3">
      <c r="A32" s="3" t="s">
        <v>1</v>
      </c>
      <c r="B32" s="3" t="s">
        <v>6</v>
      </c>
      <c r="C32" s="3" t="s">
        <v>6</v>
      </c>
      <c r="D32" s="3" t="s">
        <v>40</v>
      </c>
      <c r="E32" s="3" t="s">
        <v>10</v>
      </c>
      <c r="F32" s="3" t="s">
        <v>10</v>
      </c>
      <c r="G32" s="3"/>
      <c r="H32" s="3" t="s">
        <v>3</v>
      </c>
      <c r="I32" s="3" t="s">
        <v>4</v>
      </c>
      <c r="J32" s="3" t="s">
        <v>5</v>
      </c>
      <c r="K32" s="4" t="s">
        <v>43</v>
      </c>
      <c r="L32" s="55">
        <v>1809253000</v>
      </c>
      <c r="M32" s="55">
        <v>0</v>
      </c>
      <c r="N32" s="55">
        <v>1809253000</v>
      </c>
      <c r="O32" s="55">
        <v>0</v>
      </c>
      <c r="P32" s="55">
        <v>171248126</v>
      </c>
      <c r="Q32" s="38">
        <f t="shared" si="16"/>
        <v>9.465128757559059E-2</v>
      </c>
      <c r="R32" s="55">
        <v>171248126</v>
      </c>
      <c r="S32" s="38">
        <f t="shared" si="17"/>
        <v>9.465128757559059E-2</v>
      </c>
      <c r="T32" s="55">
        <v>171248126</v>
      </c>
      <c r="U32" s="38">
        <f t="shared" ref="U32:U37" si="20">+T32/N32</f>
        <v>9.465128757559059E-2</v>
      </c>
    </row>
    <row r="33" spans="1:21" ht="16.5" customHeight="1" x14ac:dyDescent="0.3">
      <c r="A33" s="3" t="s">
        <v>1</v>
      </c>
      <c r="B33" s="3" t="s">
        <v>6</v>
      </c>
      <c r="C33" s="3" t="s">
        <v>6</v>
      </c>
      <c r="D33" s="3" t="s">
        <v>40</v>
      </c>
      <c r="E33" s="3" t="s">
        <v>10</v>
      </c>
      <c r="F33" s="3" t="s">
        <v>13</v>
      </c>
      <c r="G33" s="3"/>
      <c r="H33" s="3" t="s">
        <v>3</v>
      </c>
      <c r="I33" s="3" t="s">
        <v>4</v>
      </c>
      <c r="J33" s="3" t="s">
        <v>5</v>
      </c>
      <c r="K33" s="4" t="s">
        <v>44</v>
      </c>
      <c r="L33" s="55">
        <v>176000000</v>
      </c>
      <c r="M33" s="55">
        <v>0</v>
      </c>
      <c r="N33" s="55">
        <v>176000000</v>
      </c>
      <c r="O33" s="55">
        <v>0</v>
      </c>
      <c r="P33" s="55">
        <v>168351383</v>
      </c>
      <c r="Q33" s="38">
        <f t="shared" si="16"/>
        <v>0.95654194886363642</v>
      </c>
      <c r="R33" s="55">
        <v>168351383</v>
      </c>
      <c r="S33" s="38">
        <f t="shared" si="17"/>
        <v>0.95654194886363642</v>
      </c>
      <c r="T33" s="55">
        <v>168351383</v>
      </c>
      <c r="U33" s="38">
        <f t="shared" si="20"/>
        <v>0.95654194886363642</v>
      </c>
    </row>
    <row r="34" spans="1:21" ht="16.5" customHeight="1" x14ac:dyDescent="0.3">
      <c r="A34" s="3" t="s">
        <v>1</v>
      </c>
      <c r="B34" s="3" t="s">
        <v>6</v>
      </c>
      <c r="C34" s="3" t="s">
        <v>6</v>
      </c>
      <c r="D34" s="3" t="s">
        <v>40</v>
      </c>
      <c r="E34" s="3" t="s">
        <v>10</v>
      </c>
      <c r="F34" s="3" t="s">
        <v>15</v>
      </c>
      <c r="G34" s="3"/>
      <c r="H34" s="3" t="s">
        <v>3</v>
      </c>
      <c r="I34" s="3" t="s">
        <v>4</v>
      </c>
      <c r="J34" s="3" t="s">
        <v>5</v>
      </c>
      <c r="K34" s="4" t="s">
        <v>45</v>
      </c>
      <c r="L34" s="55">
        <v>191931000</v>
      </c>
      <c r="M34" s="55">
        <v>0</v>
      </c>
      <c r="N34" s="55">
        <v>191931000</v>
      </c>
      <c r="O34" s="55">
        <v>0</v>
      </c>
      <c r="P34" s="55">
        <v>29007480</v>
      </c>
      <c r="Q34" s="38">
        <f t="shared" si="16"/>
        <v>0.15113493911874579</v>
      </c>
      <c r="R34" s="55">
        <v>29007480</v>
      </c>
      <c r="S34" s="38">
        <f t="shared" si="17"/>
        <v>0.15113493911874579</v>
      </c>
      <c r="T34" s="55">
        <v>29007480</v>
      </c>
      <c r="U34" s="38">
        <f t="shared" si="20"/>
        <v>0.15113493911874579</v>
      </c>
    </row>
    <row r="35" spans="1:21" ht="16.5" customHeight="1" x14ac:dyDescent="0.3">
      <c r="A35" s="3" t="s">
        <v>1</v>
      </c>
      <c r="B35" s="3" t="s">
        <v>6</v>
      </c>
      <c r="C35" s="3" t="s">
        <v>6</v>
      </c>
      <c r="D35" s="3" t="s">
        <v>40</v>
      </c>
      <c r="E35" s="3" t="s">
        <v>13</v>
      </c>
      <c r="F35" s="3"/>
      <c r="G35" s="3"/>
      <c r="H35" s="3" t="s">
        <v>3</v>
      </c>
      <c r="I35" s="3" t="s">
        <v>4</v>
      </c>
      <c r="J35" s="3" t="s">
        <v>5</v>
      </c>
      <c r="K35" s="4" t="s">
        <v>46</v>
      </c>
      <c r="L35" s="55">
        <v>890318375</v>
      </c>
      <c r="M35" s="55">
        <v>0</v>
      </c>
      <c r="N35" s="55">
        <v>890318375</v>
      </c>
      <c r="O35" s="55">
        <v>0</v>
      </c>
      <c r="P35" s="55">
        <v>473006857</v>
      </c>
      <c r="Q35" s="38">
        <f t="shared" si="16"/>
        <v>0.53127832726130131</v>
      </c>
      <c r="R35" s="55">
        <v>473006857</v>
      </c>
      <c r="S35" s="38">
        <f t="shared" si="17"/>
        <v>0.53127832726130131</v>
      </c>
      <c r="T35" s="55">
        <v>473006857</v>
      </c>
      <c r="U35" s="38">
        <f t="shared" si="20"/>
        <v>0.53127832726130131</v>
      </c>
    </row>
    <row r="36" spans="1:21" ht="15" customHeight="1" x14ac:dyDescent="0.3">
      <c r="A36" s="3" t="s">
        <v>1</v>
      </c>
      <c r="B36" s="3" t="s">
        <v>6</v>
      </c>
      <c r="C36" s="3" t="s">
        <v>6</v>
      </c>
      <c r="D36" s="3" t="s">
        <v>40</v>
      </c>
      <c r="E36" s="3" t="s">
        <v>47</v>
      </c>
      <c r="F36" s="3"/>
      <c r="G36" s="3"/>
      <c r="H36" s="3" t="s">
        <v>3</v>
      </c>
      <c r="I36" s="3" t="s">
        <v>4</v>
      </c>
      <c r="J36" s="3" t="s">
        <v>5</v>
      </c>
      <c r="K36" s="4" t="s">
        <v>48</v>
      </c>
      <c r="L36" s="55">
        <v>43772625</v>
      </c>
      <c r="M36" s="55">
        <v>0</v>
      </c>
      <c r="N36" s="55">
        <v>43772625</v>
      </c>
      <c r="O36" s="55">
        <v>0</v>
      </c>
      <c r="P36" s="55">
        <v>0</v>
      </c>
      <c r="Q36" s="38">
        <f t="shared" si="16"/>
        <v>0</v>
      </c>
      <c r="R36" s="55">
        <v>0</v>
      </c>
      <c r="S36" s="38">
        <f t="shared" si="17"/>
        <v>0</v>
      </c>
      <c r="T36" s="55">
        <v>0</v>
      </c>
      <c r="U36" s="38">
        <f t="shared" si="20"/>
        <v>0</v>
      </c>
    </row>
    <row r="37" spans="1:21" ht="16.5" customHeight="1" x14ac:dyDescent="0.3">
      <c r="A37" s="3" t="s">
        <v>1</v>
      </c>
      <c r="B37" s="3" t="s">
        <v>6</v>
      </c>
      <c r="C37" s="3" t="s">
        <v>6</v>
      </c>
      <c r="D37" s="3" t="s">
        <v>40</v>
      </c>
      <c r="E37" s="3" t="s">
        <v>49</v>
      </c>
      <c r="F37" s="3"/>
      <c r="G37" s="3"/>
      <c r="H37" s="3" t="s">
        <v>3</v>
      </c>
      <c r="I37" s="3" t="s">
        <v>4</v>
      </c>
      <c r="J37" s="3" t="s">
        <v>5</v>
      </c>
      <c r="K37" s="4" t="s">
        <v>50</v>
      </c>
      <c r="L37" s="55">
        <v>134838000</v>
      </c>
      <c r="M37" s="55">
        <v>0</v>
      </c>
      <c r="N37" s="55">
        <v>134838000</v>
      </c>
      <c r="O37" s="55">
        <v>0</v>
      </c>
      <c r="P37" s="55">
        <v>11692697</v>
      </c>
      <c r="Q37" s="38">
        <f t="shared" si="16"/>
        <v>8.6716630326762481E-2</v>
      </c>
      <c r="R37" s="55">
        <v>11692697</v>
      </c>
      <c r="S37" s="38">
        <f t="shared" si="17"/>
        <v>8.6716630326762481E-2</v>
      </c>
      <c r="T37" s="55">
        <v>11692697</v>
      </c>
      <c r="U37" s="38">
        <f t="shared" si="20"/>
        <v>8.6716630326762481E-2</v>
      </c>
    </row>
    <row r="38" spans="1:21" ht="16.5" customHeight="1" x14ac:dyDescent="0.3">
      <c r="A38" s="34" t="s">
        <v>1</v>
      </c>
      <c r="B38" s="34" t="s">
        <v>6</v>
      </c>
      <c r="C38" s="34" t="s">
        <v>6</v>
      </c>
      <c r="D38" s="34" t="s">
        <v>83</v>
      </c>
      <c r="E38" s="34"/>
      <c r="F38" s="34"/>
      <c r="G38" s="34"/>
      <c r="H38" s="34" t="s">
        <v>3</v>
      </c>
      <c r="I38" s="34" t="s">
        <v>4</v>
      </c>
      <c r="J38" s="34" t="s">
        <v>5</v>
      </c>
      <c r="K38" s="35" t="s">
        <v>151</v>
      </c>
      <c r="L38" s="36">
        <v>2218618000</v>
      </c>
      <c r="M38" s="36">
        <v>2218618000</v>
      </c>
      <c r="N38" s="37">
        <v>0</v>
      </c>
      <c r="O38" s="37">
        <v>0</v>
      </c>
      <c r="P38" s="37">
        <v>0</v>
      </c>
      <c r="Q38" s="38">
        <v>0</v>
      </c>
      <c r="R38" s="37">
        <v>0</v>
      </c>
      <c r="S38" s="38">
        <f t="shared" ref="S38:S44" si="21">+R38/L38</f>
        <v>0</v>
      </c>
      <c r="T38" s="37">
        <v>0</v>
      </c>
      <c r="U38" s="38">
        <f t="shared" ref="U38:U42" si="22">+T38/L38</f>
        <v>0</v>
      </c>
    </row>
    <row r="39" spans="1:21" s="9" customFormat="1" ht="16.5" customHeight="1" x14ac:dyDescent="0.3">
      <c r="A39" s="5" t="s">
        <v>1</v>
      </c>
      <c r="B39" s="5" t="s">
        <v>31</v>
      </c>
      <c r="C39" s="5"/>
      <c r="D39" s="5"/>
      <c r="E39" s="5"/>
      <c r="F39" s="5"/>
      <c r="G39" s="5"/>
      <c r="H39" s="5" t="s">
        <v>3</v>
      </c>
      <c r="I39" s="5" t="s">
        <v>4</v>
      </c>
      <c r="J39" s="5" t="s">
        <v>5</v>
      </c>
      <c r="K39" s="6" t="s">
        <v>51</v>
      </c>
      <c r="L39" s="32">
        <f>+L40</f>
        <v>1766315000</v>
      </c>
      <c r="M39" s="32">
        <f t="shared" ref="M39:O39" si="23">+M40</f>
        <v>0</v>
      </c>
      <c r="N39" s="32">
        <f t="shared" si="23"/>
        <v>1137746889.3999999</v>
      </c>
      <c r="O39" s="32">
        <f t="shared" si="23"/>
        <v>628568110.60000002</v>
      </c>
      <c r="P39" s="32">
        <f>+P40</f>
        <v>854215667.39999998</v>
      </c>
      <c r="Q39" s="30">
        <f t="shared" ref="Q39:Q44" si="24">+P39/L39</f>
        <v>0.48361456897552246</v>
      </c>
      <c r="R39" s="32">
        <f>+R40</f>
        <v>306339852.40999997</v>
      </c>
      <c r="S39" s="30">
        <f t="shared" si="21"/>
        <v>0.17343443972904038</v>
      </c>
      <c r="T39" s="32">
        <f>+T40</f>
        <v>306339852.40999997</v>
      </c>
      <c r="U39" s="30">
        <f t="shared" si="22"/>
        <v>0.17343443972904038</v>
      </c>
    </row>
    <row r="40" spans="1:21" s="9" customFormat="1" ht="15" customHeight="1" x14ac:dyDescent="0.3">
      <c r="A40" s="5" t="s">
        <v>1</v>
      </c>
      <c r="B40" s="5" t="s">
        <v>31</v>
      </c>
      <c r="C40" s="5" t="s">
        <v>31</v>
      </c>
      <c r="D40" s="5"/>
      <c r="E40" s="5"/>
      <c r="F40" s="5"/>
      <c r="G40" s="5"/>
      <c r="H40" s="5" t="s">
        <v>3</v>
      </c>
      <c r="I40" s="5" t="s">
        <v>4</v>
      </c>
      <c r="J40" s="5" t="s">
        <v>5</v>
      </c>
      <c r="K40" s="6" t="s">
        <v>52</v>
      </c>
      <c r="L40" s="32">
        <f>+L41+L50</f>
        <v>1766315000</v>
      </c>
      <c r="M40" s="32">
        <f t="shared" ref="M40:O40" si="25">+M41+M50</f>
        <v>0</v>
      </c>
      <c r="N40" s="32">
        <f t="shared" si="25"/>
        <v>1137746889.3999999</v>
      </c>
      <c r="O40" s="32">
        <f t="shared" si="25"/>
        <v>628568110.60000002</v>
      </c>
      <c r="P40" s="32">
        <f>+P41+P50</f>
        <v>854215667.39999998</v>
      </c>
      <c r="Q40" s="30">
        <f t="shared" si="24"/>
        <v>0.48361456897552246</v>
      </c>
      <c r="R40" s="32">
        <f>+R41+R50</f>
        <v>306339852.40999997</v>
      </c>
      <c r="S40" s="30">
        <f t="shared" si="21"/>
        <v>0.17343443972904038</v>
      </c>
      <c r="T40" s="32">
        <f>+T41+T50</f>
        <v>306339852.40999997</v>
      </c>
      <c r="U40" s="30">
        <f t="shared" si="22"/>
        <v>0.17343443972904038</v>
      </c>
    </row>
    <row r="41" spans="1:21" s="9" customFormat="1" ht="15" customHeight="1" x14ac:dyDescent="0.3">
      <c r="A41" s="5" t="s">
        <v>1</v>
      </c>
      <c r="B41" s="5" t="s">
        <v>31</v>
      </c>
      <c r="C41" s="5" t="s">
        <v>31</v>
      </c>
      <c r="D41" s="5" t="s">
        <v>6</v>
      </c>
      <c r="E41" s="5"/>
      <c r="F41" s="5"/>
      <c r="G41" s="5"/>
      <c r="H41" s="5" t="s">
        <v>3</v>
      </c>
      <c r="I41" s="5" t="s">
        <v>4</v>
      </c>
      <c r="J41" s="5" t="s">
        <v>5</v>
      </c>
      <c r="K41" s="6" t="s">
        <v>53</v>
      </c>
      <c r="L41" s="32">
        <f>+L42+L45+L48</f>
        <v>64152000</v>
      </c>
      <c r="M41" s="32">
        <f t="shared" ref="M41:O41" si="26">+M42+M45+M48</f>
        <v>0</v>
      </c>
      <c r="N41" s="32">
        <f t="shared" si="26"/>
        <v>41637901</v>
      </c>
      <c r="O41" s="32">
        <f t="shared" si="26"/>
        <v>22514099</v>
      </c>
      <c r="P41" s="32">
        <f>+P42+P45+P48</f>
        <v>41561276</v>
      </c>
      <c r="Q41" s="30">
        <f t="shared" si="24"/>
        <v>0.64785627883776031</v>
      </c>
      <c r="R41" s="32">
        <f>+R42+R45+R48</f>
        <v>9361276</v>
      </c>
      <c r="S41" s="30">
        <f t="shared" si="21"/>
        <v>0.14592336949744358</v>
      </c>
      <c r="T41" s="32">
        <f>+T42+T45+T48</f>
        <v>9361276</v>
      </c>
      <c r="U41" s="30">
        <f t="shared" si="22"/>
        <v>0.14592336949744358</v>
      </c>
    </row>
    <row r="42" spans="1:21" s="9" customFormat="1" ht="15" customHeight="1" x14ac:dyDescent="0.3">
      <c r="A42" s="5" t="s">
        <v>1</v>
      </c>
      <c r="B42" s="5" t="s">
        <v>31</v>
      </c>
      <c r="C42" s="5" t="s">
        <v>31</v>
      </c>
      <c r="D42" s="5" t="s">
        <v>6</v>
      </c>
      <c r="E42" s="5" t="s">
        <v>13</v>
      </c>
      <c r="F42" s="5"/>
      <c r="G42" s="5"/>
      <c r="H42" s="5" t="s">
        <v>3</v>
      </c>
      <c r="I42" s="5" t="s">
        <v>4</v>
      </c>
      <c r="J42" s="5" t="s">
        <v>5</v>
      </c>
      <c r="K42" s="6" t="s">
        <v>54</v>
      </c>
      <c r="L42" s="32">
        <f>+L43+L44</f>
        <v>17800000</v>
      </c>
      <c r="M42" s="32">
        <f t="shared" ref="M42:O42" si="27">+M43+M44</f>
        <v>0</v>
      </c>
      <c r="N42" s="32">
        <f t="shared" si="27"/>
        <v>3951415</v>
      </c>
      <c r="O42" s="32">
        <f t="shared" si="27"/>
        <v>13848585</v>
      </c>
      <c r="P42" s="32">
        <f>+P43+P44</f>
        <v>3951415</v>
      </c>
      <c r="Q42" s="30">
        <f t="shared" si="24"/>
        <v>0.22198960674157303</v>
      </c>
      <c r="R42" s="32">
        <f>+R43+R44</f>
        <v>3951415</v>
      </c>
      <c r="S42" s="30">
        <f t="shared" si="21"/>
        <v>0.22198960674157303</v>
      </c>
      <c r="T42" s="32">
        <f>+T43+T44</f>
        <v>3951415</v>
      </c>
      <c r="U42" s="30">
        <f t="shared" si="22"/>
        <v>0.22198960674157303</v>
      </c>
    </row>
    <row r="43" spans="1:21" ht="15" customHeight="1" x14ac:dyDescent="0.3">
      <c r="A43" s="3" t="s">
        <v>1</v>
      </c>
      <c r="B43" s="3" t="s">
        <v>31</v>
      </c>
      <c r="C43" s="3" t="s">
        <v>31</v>
      </c>
      <c r="D43" s="3" t="s">
        <v>6</v>
      </c>
      <c r="E43" s="3" t="s">
        <v>13</v>
      </c>
      <c r="F43" s="3" t="s">
        <v>15</v>
      </c>
      <c r="G43" s="3"/>
      <c r="H43" s="3" t="s">
        <v>3</v>
      </c>
      <c r="I43" s="3" t="s">
        <v>4</v>
      </c>
      <c r="J43" s="3" t="s">
        <v>5</v>
      </c>
      <c r="K43" s="4" t="s">
        <v>55</v>
      </c>
      <c r="L43" s="55">
        <v>4800000</v>
      </c>
      <c r="M43" s="55">
        <v>0</v>
      </c>
      <c r="N43" s="55">
        <v>3951063</v>
      </c>
      <c r="O43" s="55">
        <v>848937</v>
      </c>
      <c r="P43" s="55">
        <v>3951063</v>
      </c>
      <c r="Q43" s="38">
        <f t="shared" si="24"/>
        <v>0.82313812500000005</v>
      </c>
      <c r="R43" s="55">
        <v>3951063</v>
      </c>
      <c r="S43" s="38">
        <f t="shared" si="21"/>
        <v>0.82313812500000005</v>
      </c>
      <c r="T43" s="55">
        <v>3951063</v>
      </c>
      <c r="U43" s="38">
        <f t="shared" ref="U43:U44" si="28">+T43/N43</f>
        <v>1</v>
      </c>
    </row>
    <row r="44" spans="1:21" ht="15" customHeight="1" x14ac:dyDescent="0.3">
      <c r="A44" s="3" t="s">
        <v>1</v>
      </c>
      <c r="B44" s="3" t="s">
        <v>31</v>
      </c>
      <c r="C44" s="3" t="s">
        <v>31</v>
      </c>
      <c r="D44" s="3" t="s">
        <v>6</v>
      </c>
      <c r="E44" s="3" t="s">
        <v>13</v>
      </c>
      <c r="F44" s="3" t="s">
        <v>25</v>
      </c>
      <c r="G44" s="3"/>
      <c r="H44" s="3" t="s">
        <v>3</v>
      </c>
      <c r="I44" s="3" t="s">
        <v>4</v>
      </c>
      <c r="J44" s="3" t="s">
        <v>5</v>
      </c>
      <c r="K44" s="4" t="s">
        <v>56</v>
      </c>
      <c r="L44" s="55">
        <v>13000000</v>
      </c>
      <c r="M44" s="55">
        <v>0</v>
      </c>
      <c r="N44" s="55">
        <v>352</v>
      </c>
      <c r="O44" s="55">
        <v>12999648</v>
      </c>
      <c r="P44" s="55">
        <v>352</v>
      </c>
      <c r="Q44" s="38">
        <f t="shared" si="24"/>
        <v>2.7076923076923078E-5</v>
      </c>
      <c r="R44" s="55">
        <v>352</v>
      </c>
      <c r="S44" s="38">
        <f t="shared" si="21"/>
        <v>2.7076923076923078E-5</v>
      </c>
      <c r="T44" s="55">
        <v>352</v>
      </c>
      <c r="U44" s="38">
        <f t="shared" si="28"/>
        <v>1</v>
      </c>
    </row>
    <row r="45" spans="1:21" s="9" customFormat="1" ht="15" customHeight="1" x14ac:dyDescent="0.3">
      <c r="A45" s="5" t="s">
        <v>1</v>
      </c>
      <c r="B45" s="5" t="s">
        <v>31</v>
      </c>
      <c r="C45" s="5" t="s">
        <v>31</v>
      </c>
      <c r="D45" s="5" t="s">
        <v>6</v>
      </c>
      <c r="E45" s="5" t="s">
        <v>15</v>
      </c>
      <c r="F45" s="5"/>
      <c r="G45" s="5"/>
      <c r="H45" s="5" t="s">
        <v>3</v>
      </c>
      <c r="I45" s="5" t="s">
        <v>4</v>
      </c>
      <c r="J45" s="5" t="s">
        <v>5</v>
      </c>
      <c r="K45" s="6" t="s">
        <v>57</v>
      </c>
      <c r="L45" s="32">
        <f>+L46+L47</f>
        <v>45552000</v>
      </c>
      <c r="M45" s="32">
        <f t="shared" ref="M45:O45" si="29">+M46+M47</f>
        <v>0</v>
      </c>
      <c r="N45" s="32">
        <f t="shared" si="29"/>
        <v>37478406</v>
      </c>
      <c r="O45" s="32">
        <f t="shared" si="29"/>
        <v>8073594</v>
      </c>
      <c r="P45" s="32">
        <f>+P46+P47</f>
        <v>37401781</v>
      </c>
      <c r="Q45" s="30">
        <f t="shared" ref="Q45:Q47" si="30">+P45/L45</f>
        <v>0.82107878907622056</v>
      </c>
      <c r="R45" s="32">
        <f>+R46+R47</f>
        <v>5201781</v>
      </c>
      <c r="S45" s="30">
        <f t="shared" ref="S45:S47" si="31">+R45/L45</f>
        <v>0.1141943493150685</v>
      </c>
      <c r="T45" s="32">
        <f>+T46+T47</f>
        <v>5201781</v>
      </c>
      <c r="U45" s="30">
        <f t="shared" ref="U45" si="32">+T45/L45</f>
        <v>0.1141943493150685</v>
      </c>
    </row>
    <row r="46" spans="1:21" ht="16.5" customHeight="1" x14ac:dyDescent="0.3">
      <c r="A46" s="3" t="s">
        <v>1</v>
      </c>
      <c r="B46" s="3" t="s">
        <v>31</v>
      </c>
      <c r="C46" s="3" t="s">
        <v>31</v>
      </c>
      <c r="D46" s="3" t="s">
        <v>6</v>
      </c>
      <c r="E46" s="3" t="s">
        <v>15</v>
      </c>
      <c r="F46" s="3" t="s">
        <v>15</v>
      </c>
      <c r="G46" s="3"/>
      <c r="H46" s="3" t="s">
        <v>3</v>
      </c>
      <c r="I46" s="3" t="s">
        <v>4</v>
      </c>
      <c r="J46" s="3" t="s">
        <v>5</v>
      </c>
      <c r="K46" s="4" t="s">
        <v>58</v>
      </c>
      <c r="L46" s="55">
        <v>36030000</v>
      </c>
      <c r="M46" s="55">
        <v>0</v>
      </c>
      <c r="N46" s="55">
        <v>35666093</v>
      </c>
      <c r="O46" s="55">
        <v>363907</v>
      </c>
      <c r="P46" s="55">
        <v>35666093</v>
      </c>
      <c r="Q46" s="38">
        <f t="shared" si="30"/>
        <v>0.98989988898140435</v>
      </c>
      <c r="R46" s="55">
        <v>3736093</v>
      </c>
      <c r="S46" s="38">
        <f t="shared" si="31"/>
        <v>0.103693949486539</v>
      </c>
      <c r="T46" s="55">
        <v>3736093</v>
      </c>
      <c r="U46" s="38">
        <f t="shared" ref="U46:U47" si="33">+T46/N46</f>
        <v>0.10475195587024348</v>
      </c>
    </row>
    <row r="47" spans="1:21" ht="15" customHeight="1" x14ac:dyDescent="0.3">
      <c r="A47" s="3" t="s">
        <v>1</v>
      </c>
      <c r="B47" s="3" t="s">
        <v>31</v>
      </c>
      <c r="C47" s="3" t="s">
        <v>31</v>
      </c>
      <c r="D47" s="3" t="s">
        <v>6</v>
      </c>
      <c r="E47" s="3" t="s">
        <v>15</v>
      </c>
      <c r="F47" s="3" t="s">
        <v>25</v>
      </c>
      <c r="G47" s="3"/>
      <c r="H47" s="3" t="s">
        <v>3</v>
      </c>
      <c r="I47" s="3" t="s">
        <v>4</v>
      </c>
      <c r="J47" s="3" t="s">
        <v>5</v>
      </c>
      <c r="K47" s="4" t="s">
        <v>59</v>
      </c>
      <c r="L47" s="55">
        <v>9522000</v>
      </c>
      <c r="M47" s="55">
        <v>0</v>
      </c>
      <c r="N47" s="55">
        <v>1812313</v>
      </c>
      <c r="O47" s="55">
        <v>7709687</v>
      </c>
      <c r="P47" s="55">
        <v>1735688</v>
      </c>
      <c r="Q47" s="38">
        <f t="shared" si="30"/>
        <v>0.18228187355597564</v>
      </c>
      <c r="R47" s="55">
        <v>1465688</v>
      </c>
      <c r="S47" s="38">
        <f t="shared" si="31"/>
        <v>0.15392648603234615</v>
      </c>
      <c r="T47" s="55">
        <v>1465688</v>
      </c>
      <c r="U47" s="38">
        <f t="shared" si="33"/>
        <v>0.80873888781904668</v>
      </c>
    </row>
    <row r="48" spans="1:21" s="9" customFormat="1" ht="15" customHeight="1" x14ac:dyDescent="0.3">
      <c r="A48" s="5" t="s">
        <v>1</v>
      </c>
      <c r="B48" s="5" t="s">
        <v>31</v>
      </c>
      <c r="C48" s="5" t="s">
        <v>31</v>
      </c>
      <c r="D48" s="5" t="s">
        <v>6</v>
      </c>
      <c r="E48" s="5" t="s">
        <v>17</v>
      </c>
      <c r="F48" s="5"/>
      <c r="G48" s="5"/>
      <c r="H48" s="5" t="s">
        <v>3</v>
      </c>
      <c r="I48" s="5" t="s">
        <v>4</v>
      </c>
      <c r="J48" s="5" t="s">
        <v>5</v>
      </c>
      <c r="K48" s="6" t="s">
        <v>60</v>
      </c>
      <c r="L48" s="32">
        <f>+L49</f>
        <v>800000</v>
      </c>
      <c r="M48" s="32">
        <f t="shared" ref="M48:P48" si="34">+M49</f>
        <v>0</v>
      </c>
      <c r="N48" s="32">
        <f t="shared" si="34"/>
        <v>208080</v>
      </c>
      <c r="O48" s="32">
        <f t="shared" si="34"/>
        <v>591920</v>
      </c>
      <c r="P48" s="32">
        <f t="shared" si="34"/>
        <v>208080</v>
      </c>
      <c r="Q48" s="38">
        <f t="shared" ref="Q48:Q49" si="35">+P48/L48</f>
        <v>0.2601</v>
      </c>
      <c r="R48" s="39">
        <f>+R49</f>
        <v>208080</v>
      </c>
      <c r="S48" s="38">
        <f t="shared" ref="S48:S49" si="36">+R48/L48</f>
        <v>0.2601</v>
      </c>
      <c r="T48" s="32">
        <f>+T49</f>
        <v>208080</v>
      </c>
      <c r="U48" s="30">
        <f t="shared" ref="U48" si="37">+T48/L48</f>
        <v>0.2601</v>
      </c>
    </row>
    <row r="49" spans="1:21" ht="15" customHeight="1" x14ac:dyDescent="0.3">
      <c r="A49" s="3" t="s">
        <v>1</v>
      </c>
      <c r="B49" s="3" t="s">
        <v>31</v>
      </c>
      <c r="C49" s="3" t="s">
        <v>31</v>
      </c>
      <c r="D49" s="3" t="s">
        <v>6</v>
      </c>
      <c r="E49" s="3" t="s">
        <v>17</v>
      </c>
      <c r="F49" s="3" t="s">
        <v>23</v>
      </c>
      <c r="G49" s="3"/>
      <c r="H49" s="3" t="s">
        <v>3</v>
      </c>
      <c r="I49" s="3" t="s">
        <v>4</v>
      </c>
      <c r="J49" s="3" t="s">
        <v>5</v>
      </c>
      <c r="K49" s="4" t="s">
        <v>61</v>
      </c>
      <c r="L49" s="55">
        <v>800000</v>
      </c>
      <c r="M49" s="55">
        <v>0</v>
      </c>
      <c r="N49" s="55">
        <v>208080</v>
      </c>
      <c r="O49" s="55">
        <v>591920</v>
      </c>
      <c r="P49" s="55">
        <v>208080</v>
      </c>
      <c r="Q49" s="38">
        <f t="shared" si="35"/>
        <v>0.2601</v>
      </c>
      <c r="R49" s="55">
        <v>208080</v>
      </c>
      <c r="S49" s="38">
        <f t="shared" si="36"/>
        <v>0.2601</v>
      </c>
      <c r="T49" s="55">
        <v>208080</v>
      </c>
      <c r="U49" s="38">
        <f t="shared" ref="U49" si="38">+T49/N49</f>
        <v>1</v>
      </c>
    </row>
    <row r="50" spans="1:21" s="9" customFormat="1" ht="15" customHeight="1" x14ac:dyDescent="0.3">
      <c r="A50" s="5" t="s">
        <v>1</v>
      </c>
      <c r="B50" s="5" t="s">
        <v>31</v>
      </c>
      <c r="C50" s="5" t="s">
        <v>31</v>
      </c>
      <c r="D50" s="5" t="s">
        <v>31</v>
      </c>
      <c r="E50" s="5"/>
      <c r="F50" s="5"/>
      <c r="G50" s="5"/>
      <c r="H50" s="5" t="s">
        <v>3</v>
      </c>
      <c r="I50" s="5" t="s">
        <v>4</v>
      </c>
      <c r="J50" s="5" t="s">
        <v>5</v>
      </c>
      <c r="K50" s="6" t="s">
        <v>62</v>
      </c>
      <c r="L50" s="32">
        <f>+L51+L57+L60+L67</f>
        <v>1702163000</v>
      </c>
      <c r="M50" s="32">
        <f t="shared" ref="M50:P50" si="39">+M51+M57+M60+M67</f>
        <v>0</v>
      </c>
      <c r="N50" s="32">
        <f t="shared" si="39"/>
        <v>1096108988.3999999</v>
      </c>
      <c r="O50" s="32">
        <f t="shared" si="39"/>
        <v>606054011.60000002</v>
      </c>
      <c r="P50" s="32">
        <f t="shared" si="39"/>
        <v>812654391.39999998</v>
      </c>
      <c r="Q50" s="30">
        <f>+P50/L50</f>
        <v>0.47742454242043797</v>
      </c>
      <c r="R50" s="32">
        <f t="shared" ref="R50" si="40">+R51+R57+R60+R67</f>
        <v>296978576.40999997</v>
      </c>
      <c r="S50" s="30">
        <f t="shared" ref="S50:S56" si="41">+R50/L50</f>
        <v>0.17447129118069185</v>
      </c>
      <c r="T50" s="32">
        <f t="shared" ref="T50" si="42">+T51+T57+T60+T67</f>
        <v>296978576.40999997</v>
      </c>
      <c r="U50" s="30">
        <f t="shared" ref="U50:U51" si="43">+T50/L50</f>
        <v>0.17447129118069185</v>
      </c>
    </row>
    <row r="51" spans="1:21" s="9" customFormat="1" ht="15" customHeight="1" x14ac:dyDescent="0.3">
      <c r="A51" s="5" t="s">
        <v>1</v>
      </c>
      <c r="B51" s="5" t="s">
        <v>31</v>
      </c>
      <c r="C51" s="5" t="s">
        <v>31</v>
      </c>
      <c r="D51" s="5" t="s">
        <v>31</v>
      </c>
      <c r="E51" s="5" t="s">
        <v>21</v>
      </c>
      <c r="F51" s="5"/>
      <c r="G51" s="5"/>
      <c r="H51" s="5" t="s">
        <v>3</v>
      </c>
      <c r="I51" s="5" t="s">
        <v>4</v>
      </c>
      <c r="J51" s="5" t="s">
        <v>5</v>
      </c>
      <c r="K51" s="6" t="s">
        <v>63</v>
      </c>
      <c r="L51" s="32">
        <f>SUM(L52:L56)</f>
        <v>305906000</v>
      </c>
      <c r="M51" s="32">
        <f t="shared" ref="M51:P51" si="44">SUM(M52:M56)</f>
        <v>0</v>
      </c>
      <c r="N51" s="32">
        <f t="shared" si="44"/>
        <v>227256194</v>
      </c>
      <c r="O51" s="32">
        <f t="shared" si="44"/>
        <v>78649806</v>
      </c>
      <c r="P51" s="32">
        <f t="shared" si="44"/>
        <v>167558778</v>
      </c>
      <c r="Q51" s="30">
        <f t="shared" ref="Q51:Q56" si="45">+P51/L51</f>
        <v>0.54774596771557271</v>
      </c>
      <c r="R51" s="32">
        <f t="shared" ref="R51" si="46">SUM(R52:R56)</f>
        <v>18206522</v>
      </c>
      <c r="S51" s="30">
        <f t="shared" si="41"/>
        <v>5.9516720822736395E-2</v>
      </c>
      <c r="T51" s="32">
        <f t="shared" ref="T51" si="47">SUM(T52:T56)</f>
        <v>18206522</v>
      </c>
      <c r="U51" s="30">
        <f t="shared" si="43"/>
        <v>5.9516720822736395E-2</v>
      </c>
    </row>
    <row r="52" spans="1:21" ht="16.5" customHeight="1" x14ac:dyDescent="0.3">
      <c r="A52" s="3" t="s">
        <v>1</v>
      </c>
      <c r="B52" s="3" t="s">
        <v>31</v>
      </c>
      <c r="C52" s="3" t="s">
        <v>31</v>
      </c>
      <c r="D52" s="3" t="s">
        <v>31</v>
      </c>
      <c r="E52" s="3" t="s">
        <v>21</v>
      </c>
      <c r="F52" s="3" t="s">
        <v>15</v>
      </c>
      <c r="G52" s="3"/>
      <c r="H52" s="3" t="s">
        <v>3</v>
      </c>
      <c r="I52" s="3" t="s">
        <v>4</v>
      </c>
      <c r="J52" s="3" t="s">
        <v>5</v>
      </c>
      <c r="K52" s="4" t="s">
        <v>64</v>
      </c>
      <c r="L52" s="55">
        <v>63033000</v>
      </c>
      <c r="M52" s="55">
        <v>0</v>
      </c>
      <c r="N52" s="55">
        <v>63033000</v>
      </c>
      <c r="O52" s="55">
        <v>0</v>
      </c>
      <c r="P52" s="55">
        <v>17193887</v>
      </c>
      <c r="Q52" s="38">
        <f t="shared" si="45"/>
        <v>0.27277595862484733</v>
      </c>
      <c r="R52" s="55">
        <v>7739000</v>
      </c>
      <c r="S52" s="38">
        <f t="shared" si="41"/>
        <v>0.12277695810131201</v>
      </c>
      <c r="T52" s="55">
        <v>7739000</v>
      </c>
      <c r="U52" s="38">
        <f t="shared" ref="U52:U56" si="48">+T52/N52</f>
        <v>0.12277695810131201</v>
      </c>
    </row>
    <row r="53" spans="1:21" ht="15" customHeight="1" x14ac:dyDescent="0.3">
      <c r="A53" s="3" t="s">
        <v>1</v>
      </c>
      <c r="B53" s="3" t="s">
        <v>31</v>
      </c>
      <c r="C53" s="3" t="s">
        <v>31</v>
      </c>
      <c r="D53" s="3" t="s">
        <v>31</v>
      </c>
      <c r="E53" s="3" t="s">
        <v>21</v>
      </c>
      <c r="F53" s="3" t="s">
        <v>17</v>
      </c>
      <c r="G53" s="3"/>
      <c r="H53" s="3" t="s">
        <v>3</v>
      </c>
      <c r="I53" s="3" t="s">
        <v>4</v>
      </c>
      <c r="J53" s="3" t="s">
        <v>5</v>
      </c>
      <c r="K53" s="4" t="s">
        <v>65</v>
      </c>
      <c r="L53" s="55">
        <v>14946000</v>
      </c>
      <c r="M53" s="55">
        <v>0</v>
      </c>
      <c r="N53" s="55">
        <v>14946000</v>
      </c>
      <c r="O53" s="55">
        <v>0</v>
      </c>
      <c r="P53" s="55">
        <v>1087697</v>
      </c>
      <c r="Q53" s="38">
        <f t="shared" si="45"/>
        <v>7.2775123778937509E-2</v>
      </c>
      <c r="R53" s="55">
        <v>838602</v>
      </c>
      <c r="S53" s="38">
        <f t="shared" si="41"/>
        <v>5.6108791649939781E-2</v>
      </c>
      <c r="T53" s="55">
        <v>838602</v>
      </c>
      <c r="U53" s="38">
        <f t="shared" si="48"/>
        <v>5.6108791649939781E-2</v>
      </c>
    </row>
    <row r="54" spans="1:21" ht="15" customHeight="1" x14ac:dyDescent="0.3">
      <c r="A54" s="3" t="s">
        <v>1</v>
      </c>
      <c r="B54" s="3" t="s">
        <v>31</v>
      </c>
      <c r="C54" s="3" t="s">
        <v>31</v>
      </c>
      <c r="D54" s="3" t="s">
        <v>31</v>
      </c>
      <c r="E54" s="3" t="s">
        <v>21</v>
      </c>
      <c r="F54" s="3" t="s">
        <v>23</v>
      </c>
      <c r="G54" s="3"/>
      <c r="H54" s="3" t="s">
        <v>3</v>
      </c>
      <c r="I54" s="3" t="s">
        <v>4</v>
      </c>
      <c r="J54" s="3" t="s">
        <v>5</v>
      </c>
      <c r="K54" s="4" t="s">
        <v>66</v>
      </c>
      <c r="L54" s="55">
        <v>800000</v>
      </c>
      <c r="M54" s="55">
        <v>0</v>
      </c>
      <c r="N54" s="55">
        <v>200000</v>
      </c>
      <c r="O54" s="55">
        <v>600000</v>
      </c>
      <c r="P54" s="55">
        <v>200000</v>
      </c>
      <c r="Q54" s="38">
        <f t="shared" si="45"/>
        <v>0.25</v>
      </c>
      <c r="R54" s="55">
        <v>200000</v>
      </c>
      <c r="S54" s="38">
        <f t="shared" si="41"/>
        <v>0.25</v>
      </c>
      <c r="T54" s="55">
        <v>200000</v>
      </c>
      <c r="U54" s="38">
        <f t="shared" si="48"/>
        <v>1</v>
      </c>
    </row>
    <row r="55" spans="1:21" ht="16.5" customHeight="1" x14ac:dyDescent="0.3">
      <c r="A55" s="3" t="s">
        <v>1</v>
      </c>
      <c r="B55" s="3" t="s">
        <v>31</v>
      </c>
      <c r="C55" s="3" t="s">
        <v>31</v>
      </c>
      <c r="D55" s="3" t="s">
        <v>31</v>
      </c>
      <c r="E55" s="3" t="s">
        <v>21</v>
      </c>
      <c r="F55" s="3" t="s">
        <v>25</v>
      </c>
      <c r="G55" s="3"/>
      <c r="H55" s="3" t="s">
        <v>3</v>
      </c>
      <c r="I55" s="3" t="s">
        <v>4</v>
      </c>
      <c r="J55" s="3" t="s">
        <v>5</v>
      </c>
      <c r="K55" s="4" t="s">
        <v>67</v>
      </c>
      <c r="L55" s="55">
        <v>183429000</v>
      </c>
      <c r="M55" s="55">
        <v>0</v>
      </c>
      <c r="N55" s="55">
        <v>105379194</v>
      </c>
      <c r="O55" s="55">
        <v>78049806</v>
      </c>
      <c r="P55" s="55">
        <v>105379194</v>
      </c>
      <c r="Q55" s="38">
        <f t="shared" si="45"/>
        <v>0.57449582127144561</v>
      </c>
      <c r="R55" s="55">
        <v>479000</v>
      </c>
      <c r="S55" s="38">
        <f t="shared" si="41"/>
        <v>2.6113646151917089E-3</v>
      </c>
      <c r="T55" s="55">
        <v>479000</v>
      </c>
      <c r="U55" s="38">
        <f t="shared" si="48"/>
        <v>4.5454893116756998E-3</v>
      </c>
    </row>
    <row r="56" spans="1:21" ht="16.5" customHeight="1" x14ac:dyDescent="0.3">
      <c r="A56" s="3" t="s">
        <v>1</v>
      </c>
      <c r="B56" s="3" t="s">
        <v>31</v>
      </c>
      <c r="C56" s="3" t="s">
        <v>31</v>
      </c>
      <c r="D56" s="3" t="s">
        <v>31</v>
      </c>
      <c r="E56" s="3" t="s">
        <v>21</v>
      </c>
      <c r="F56" s="3" t="s">
        <v>27</v>
      </c>
      <c r="G56" s="3"/>
      <c r="H56" s="3" t="s">
        <v>3</v>
      </c>
      <c r="I56" s="3" t="s">
        <v>4</v>
      </c>
      <c r="J56" s="3" t="s">
        <v>5</v>
      </c>
      <c r="K56" s="4" t="s">
        <v>68</v>
      </c>
      <c r="L56" s="55">
        <v>43698000</v>
      </c>
      <c r="M56" s="55">
        <v>0</v>
      </c>
      <c r="N56" s="55">
        <v>43698000</v>
      </c>
      <c r="O56" s="55">
        <v>0</v>
      </c>
      <c r="P56" s="55">
        <v>43698000</v>
      </c>
      <c r="Q56" s="38">
        <f t="shared" si="45"/>
        <v>1</v>
      </c>
      <c r="R56" s="55">
        <v>8949920</v>
      </c>
      <c r="S56" s="38">
        <f t="shared" si="41"/>
        <v>0.20481303492150671</v>
      </c>
      <c r="T56" s="55">
        <v>8949920</v>
      </c>
      <c r="U56" s="38">
        <f t="shared" si="48"/>
        <v>0.20481303492150671</v>
      </c>
    </row>
    <row r="57" spans="1:21" s="9" customFormat="1" ht="15" customHeight="1" x14ac:dyDescent="0.3">
      <c r="A57" s="5" t="s">
        <v>1</v>
      </c>
      <c r="B57" s="5" t="s">
        <v>31</v>
      </c>
      <c r="C57" s="5" t="s">
        <v>31</v>
      </c>
      <c r="D57" s="5" t="s">
        <v>31</v>
      </c>
      <c r="E57" s="5" t="s">
        <v>23</v>
      </c>
      <c r="F57" s="5"/>
      <c r="G57" s="5"/>
      <c r="H57" s="5" t="s">
        <v>3</v>
      </c>
      <c r="I57" s="5" t="s">
        <v>4</v>
      </c>
      <c r="J57" s="5" t="s">
        <v>5</v>
      </c>
      <c r="K57" s="6" t="s">
        <v>69</v>
      </c>
      <c r="L57" s="32">
        <f>+L58+L59</f>
        <v>460289000</v>
      </c>
      <c r="M57" s="32">
        <f t="shared" ref="M57:T57" si="49">+M58+M59</f>
        <v>0</v>
      </c>
      <c r="N57" s="32">
        <f t="shared" si="49"/>
        <v>300676977.57999998</v>
      </c>
      <c r="O57" s="32">
        <f t="shared" si="49"/>
        <v>159612022.41999999</v>
      </c>
      <c r="P57" s="32">
        <f t="shared" si="49"/>
        <v>94707777.579999998</v>
      </c>
      <c r="Q57" s="30">
        <f t="shared" ref="Q57:Q59" si="50">+P57/L57</f>
        <v>0.20575720380022117</v>
      </c>
      <c r="R57" s="32">
        <f t="shared" si="49"/>
        <v>89280241.579999998</v>
      </c>
      <c r="S57" s="30">
        <f t="shared" ref="S57:S59" si="51">+R57/L57</f>
        <v>0.19396562068613415</v>
      </c>
      <c r="T57" s="32">
        <f t="shared" si="49"/>
        <v>89280241.579999998</v>
      </c>
      <c r="U57" s="30">
        <f t="shared" ref="U57" si="52">+T57/L57</f>
        <v>0.19396562068613415</v>
      </c>
    </row>
    <row r="58" spans="1:21" ht="16.5" customHeight="1" x14ac:dyDescent="0.3">
      <c r="A58" s="3" t="s">
        <v>1</v>
      </c>
      <c r="B58" s="3" t="s">
        <v>31</v>
      </c>
      <c r="C58" s="3" t="s">
        <v>31</v>
      </c>
      <c r="D58" s="3" t="s">
        <v>31</v>
      </c>
      <c r="E58" s="3" t="s">
        <v>23</v>
      </c>
      <c r="F58" s="3" t="s">
        <v>10</v>
      </c>
      <c r="G58" s="3"/>
      <c r="H58" s="3" t="s">
        <v>3</v>
      </c>
      <c r="I58" s="3" t="s">
        <v>4</v>
      </c>
      <c r="J58" s="3" t="s">
        <v>5</v>
      </c>
      <c r="K58" s="4" t="s">
        <v>70</v>
      </c>
      <c r="L58" s="55">
        <v>164686000</v>
      </c>
      <c r="M58" s="55">
        <v>0</v>
      </c>
      <c r="N58" s="55">
        <v>5973977.5800000001</v>
      </c>
      <c r="O58" s="55">
        <v>158712022.41999999</v>
      </c>
      <c r="P58" s="55">
        <v>5538377.5800000001</v>
      </c>
      <c r="Q58" s="38">
        <f t="shared" si="50"/>
        <v>3.3629923490764241E-2</v>
      </c>
      <c r="R58" s="55">
        <v>110841.58</v>
      </c>
      <c r="S58" s="38">
        <f t="shared" si="51"/>
        <v>6.7304798222071098E-4</v>
      </c>
      <c r="T58" s="55">
        <v>110841.58</v>
      </c>
      <c r="U58" s="38">
        <f t="shared" ref="U58:U59" si="53">+T58/N58</f>
        <v>1.8554066953830113E-2</v>
      </c>
    </row>
    <row r="59" spans="1:21" ht="16.5" customHeight="1" x14ac:dyDescent="0.3">
      <c r="A59" s="3" t="s">
        <v>1</v>
      </c>
      <c r="B59" s="3" t="s">
        <v>31</v>
      </c>
      <c r="C59" s="3" t="s">
        <v>31</v>
      </c>
      <c r="D59" s="3" t="s">
        <v>31</v>
      </c>
      <c r="E59" s="3" t="s">
        <v>23</v>
      </c>
      <c r="F59" s="3" t="s">
        <v>13</v>
      </c>
      <c r="G59" s="3"/>
      <c r="H59" s="3" t="s">
        <v>3</v>
      </c>
      <c r="I59" s="3" t="s">
        <v>4</v>
      </c>
      <c r="J59" s="3" t="s">
        <v>5</v>
      </c>
      <c r="K59" s="4" t="s">
        <v>71</v>
      </c>
      <c r="L59" s="55">
        <v>295603000</v>
      </c>
      <c r="M59" s="55">
        <v>0</v>
      </c>
      <c r="N59" s="55">
        <v>294703000</v>
      </c>
      <c r="O59" s="55">
        <v>900000</v>
      </c>
      <c r="P59" s="55">
        <v>89169400</v>
      </c>
      <c r="Q59" s="38">
        <f t="shared" si="50"/>
        <v>0.30165255427042353</v>
      </c>
      <c r="R59" s="55">
        <v>89169400</v>
      </c>
      <c r="S59" s="38">
        <f t="shared" si="51"/>
        <v>0.30165255427042353</v>
      </c>
      <c r="T59" s="55">
        <v>89169400</v>
      </c>
      <c r="U59" s="38">
        <f t="shared" si="53"/>
        <v>0.30257377766768578</v>
      </c>
    </row>
    <row r="60" spans="1:21" s="9" customFormat="1" ht="15" customHeight="1" x14ac:dyDescent="0.3">
      <c r="A60" s="5" t="s">
        <v>1</v>
      </c>
      <c r="B60" s="5" t="s">
        <v>31</v>
      </c>
      <c r="C60" s="5" t="s">
        <v>31</v>
      </c>
      <c r="D60" s="5" t="s">
        <v>31</v>
      </c>
      <c r="E60" s="5" t="s">
        <v>25</v>
      </c>
      <c r="F60" s="5"/>
      <c r="G60" s="5"/>
      <c r="H60" s="5" t="s">
        <v>3</v>
      </c>
      <c r="I60" s="5" t="s">
        <v>4</v>
      </c>
      <c r="J60" s="5" t="s">
        <v>5</v>
      </c>
      <c r="K60" s="6" t="s">
        <v>72</v>
      </c>
      <c r="L60" s="32">
        <f>+SUM(L61:L66)</f>
        <v>876603000</v>
      </c>
      <c r="M60" s="32">
        <f t="shared" ref="M60:T60" si="54">+SUM(M61:M66)</f>
        <v>0</v>
      </c>
      <c r="N60" s="32">
        <f t="shared" si="54"/>
        <v>545013766.81999993</v>
      </c>
      <c r="O60" s="32">
        <f t="shared" si="54"/>
        <v>331589233.18000001</v>
      </c>
      <c r="P60" s="32">
        <f t="shared" si="54"/>
        <v>527225785.81999999</v>
      </c>
      <c r="Q60" s="30">
        <f t="shared" ref="Q60:Q66" si="55">+P60/L60</f>
        <v>0.601441913637074</v>
      </c>
      <c r="R60" s="32">
        <f t="shared" si="54"/>
        <v>168687342.82999998</v>
      </c>
      <c r="S60" s="30">
        <f t="shared" ref="S60:S66" si="56">+R60/L60</f>
        <v>0.19243299741159908</v>
      </c>
      <c r="T60" s="32">
        <f t="shared" si="54"/>
        <v>168687342.82999998</v>
      </c>
      <c r="U60" s="30">
        <f t="shared" ref="U60" si="57">+T60/L60</f>
        <v>0.19243299741159908</v>
      </c>
    </row>
    <row r="61" spans="1:21" ht="15" customHeight="1" x14ac:dyDescent="0.3">
      <c r="A61" s="3" t="s">
        <v>1</v>
      </c>
      <c r="B61" s="3" t="s">
        <v>31</v>
      </c>
      <c r="C61" s="3" t="s">
        <v>31</v>
      </c>
      <c r="D61" s="3" t="s">
        <v>31</v>
      </c>
      <c r="E61" s="3" t="s">
        <v>25</v>
      </c>
      <c r="F61" s="3" t="s">
        <v>13</v>
      </c>
      <c r="G61" s="3"/>
      <c r="H61" s="3" t="s">
        <v>3</v>
      </c>
      <c r="I61" s="3" t="s">
        <v>4</v>
      </c>
      <c r="J61" s="3" t="s">
        <v>5</v>
      </c>
      <c r="K61" s="4" t="s">
        <v>73</v>
      </c>
      <c r="L61" s="55">
        <v>600000</v>
      </c>
      <c r="M61" s="55">
        <v>0</v>
      </c>
      <c r="N61" s="55">
        <v>150000</v>
      </c>
      <c r="O61" s="55">
        <v>450000</v>
      </c>
      <c r="P61" s="55">
        <v>150000</v>
      </c>
      <c r="Q61" s="38">
        <f t="shared" si="55"/>
        <v>0.25</v>
      </c>
      <c r="R61" s="55">
        <v>150000</v>
      </c>
      <c r="S61" s="38">
        <f t="shared" si="56"/>
        <v>0.25</v>
      </c>
      <c r="T61" s="55">
        <v>150000</v>
      </c>
      <c r="U61" s="38">
        <f t="shared" ref="U61:U66" si="58">+T61/N61</f>
        <v>1</v>
      </c>
    </row>
    <row r="62" spans="1:21" ht="16.5" customHeight="1" x14ac:dyDescent="0.3">
      <c r="A62" s="3" t="s">
        <v>1</v>
      </c>
      <c r="B62" s="3" t="s">
        <v>31</v>
      </c>
      <c r="C62" s="3" t="s">
        <v>31</v>
      </c>
      <c r="D62" s="3" t="s">
        <v>31</v>
      </c>
      <c r="E62" s="3" t="s">
        <v>25</v>
      </c>
      <c r="F62" s="3" t="s">
        <v>15</v>
      </c>
      <c r="G62" s="3"/>
      <c r="H62" s="3" t="s">
        <v>3</v>
      </c>
      <c r="I62" s="3" t="s">
        <v>4</v>
      </c>
      <c r="J62" s="3" t="s">
        <v>5</v>
      </c>
      <c r="K62" s="4" t="s">
        <v>74</v>
      </c>
      <c r="L62" s="55">
        <v>138529000</v>
      </c>
      <c r="M62" s="55">
        <v>0</v>
      </c>
      <c r="N62" s="55">
        <v>137102481</v>
      </c>
      <c r="O62" s="55">
        <v>1426519</v>
      </c>
      <c r="P62" s="55">
        <v>136802481</v>
      </c>
      <c r="Q62" s="38">
        <f t="shared" si="55"/>
        <v>0.98753676847447103</v>
      </c>
      <c r="R62" s="55">
        <v>29171481</v>
      </c>
      <c r="S62" s="38">
        <f t="shared" si="56"/>
        <v>0.21058031892239171</v>
      </c>
      <c r="T62" s="55">
        <v>29171481</v>
      </c>
      <c r="U62" s="38">
        <f t="shared" si="58"/>
        <v>0.21277135750738166</v>
      </c>
    </row>
    <row r="63" spans="1:21" ht="16.5" customHeight="1" x14ac:dyDescent="0.3">
      <c r="A63" s="3" t="s">
        <v>1</v>
      </c>
      <c r="B63" s="3" t="s">
        <v>31</v>
      </c>
      <c r="C63" s="3" t="s">
        <v>31</v>
      </c>
      <c r="D63" s="3" t="s">
        <v>31</v>
      </c>
      <c r="E63" s="3" t="s">
        <v>25</v>
      </c>
      <c r="F63" s="3" t="s">
        <v>17</v>
      </c>
      <c r="G63" s="3"/>
      <c r="H63" s="3" t="s">
        <v>3</v>
      </c>
      <c r="I63" s="3" t="s">
        <v>4</v>
      </c>
      <c r="J63" s="3" t="s">
        <v>5</v>
      </c>
      <c r="K63" s="4" t="s">
        <v>75</v>
      </c>
      <c r="L63" s="55">
        <v>181452000</v>
      </c>
      <c r="M63" s="55">
        <v>0</v>
      </c>
      <c r="N63" s="55">
        <v>101360718</v>
      </c>
      <c r="O63" s="55">
        <v>80091282</v>
      </c>
      <c r="P63" s="55">
        <v>101360718</v>
      </c>
      <c r="Q63" s="38">
        <f t="shared" si="55"/>
        <v>0.55860898750082666</v>
      </c>
      <c r="R63" s="55">
        <v>31195382.629999999</v>
      </c>
      <c r="S63" s="38">
        <f t="shared" si="56"/>
        <v>0.17192085306306901</v>
      </c>
      <c r="T63" s="55">
        <v>31195382.629999999</v>
      </c>
      <c r="U63" s="38">
        <f t="shared" si="58"/>
        <v>0.30776599895434836</v>
      </c>
    </row>
    <row r="64" spans="1:21" ht="16.5" customHeight="1" x14ac:dyDescent="0.3">
      <c r="A64" s="3" t="s">
        <v>1</v>
      </c>
      <c r="B64" s="3" t="s">
        <v>31</v>
      </c>
      <c r="C64" s="3" t="s">
        <v>31</v>
      </c>
      <c r="D64" s="3" t="s">
        <v>31</v>
      </c>
      <c r="E64" s="3" t="s">
        <v>25</v>
      </c>
      <c r="F64" s="3" t="s">
        <v>19</v>
      </c>
      <c r="G64" s="3"/>
      <c r="H64" s="3" t="s">
        <v>3</v>
      </c>
      <c r="I64" s="3" t="s">
        <v>4</v>
      </c>
      <c r="J64" s="3" t="s">
        <v>5</v>
      </c>
      <c r="K64" s="4" t="s">
        <v>76</v>
      </c>
      <c r="L64" s="55">
        <f>476396000+7500000+2500000</f>
        <v>486396000</v>
      </c>
      <c r="M64" s="55">
        <v>0</v>
      </c>
      <c r="N64" s="55">
        <f>262300678.82+7500000</f>
        <v>269800678.81999999</v>
      </c>
      <c r="O64" s="55">
        <f>214095321.18+2500000</f>
        <v>216595321.18000001</v>
      </c>
      <c r="P64" s="55">
        <v>262300678.81999999</v>
      </c>
      <c r="Q64" s="38">
        <f t="shared" si="55"/>
        <v>0.53927392252403394</v>
      </c>
      <c r="R64" s="55">
        <v>96800998.200000003</v>
      </c>
      <c r="S64" s="38">
        <f t="shared" si="56"/>
        <v>0.19901684676683198</v>
      </c>
      <c r="T64" s="55">
        <v>96800998.200000003</v>
      </c>
      <c r="U64" s="38">
        <f t="shared" si="58"/>
        <v>0.35878708172036022</v>
      </c>
    </row>
    <row r="65" spans="1:21" ht="16.5" customHeight="1" x14ac:dyDescent="0.3">
      <c r="A65" s="3" t="s">
        <v>1</v>
      </c>
      <c r="B65" s="3" t="s">
        <v>31</v>
      </c>
      <c r="C65" s="3" t="s">
        <v>31</v>
      </c>
      <c r="D65" s="3" t="s">
        <v>31</v>
      </c>
      <c r="E65" s="3" t="s">
        <v>25</v>
      </c>
      <c r="F65" s="3" t="s">
        <v>23</v>
      </c>
      <c r="G65" s="3"/>
      <c r="H65" s="3" t="s">
        <v>3</v>
      </c>
      <c r="I65" s="3" t="s">
        <v>4</v>
      </c>
      <c r="J65" s="3" t="s">
        <v>5</v>
      </c>
      <c r="K65" s="4" t="s">
        <v>77</v>
      </c>
      <c r="L65" s="55">
        <v>39723000</v>
      </c>
      <c r="M65" s="55">
        <v>0</v>
      </c>
      <c r="N65" s="55">
        <v>19207252</v>
      </c>
      <c r="O65" s="55">
        <v>20515748</v>
      </c>
      <c r="P65" s="55">
        <v>9219271</v>
      </c>
      <c r="Q65" s="38">
        <f t="shared" si="55"/>
        <v>0.23208899126450672</v>
      </c>
      <c r="R65" s="55">
        <v>392271</v>
      </c>
      <c r="S65" s="38">
        <f t="shared" si="56"/>
        <v>9.8751604863680995E-3</v>
      </c>
      <c r="T65" s="55">
        <v>392271</v>
      </c>
      <c r="U65" s="38">
        <f t="shared" si="58"/>
        <v>2.0423067287293362E-2</v>
      </c>
    </row>
    <row r="66" spans="1:21" ht="16.5" customHeight="1" x14ac:dyDescent="0.3">
      <c r="A66" s="3" t="s">
        <v>1</v>
      </c>
      <c r="B66" s="3" t="s">
        <v>31</v>
      </c>
      <c r="C66" s="3" t="s">
        <v>31</v>
      </c>
      <c r="D66" s="3" t="s">
        <v>31</v>
      </c>
      <c r="E66" s="3" t="s">
        <v>25</v>
      </c>
      <c r="F66" s="3" t="s">
        <v>27</v>
      </c>
      <c r="G66" s="3"/>
      <c r="H66" s="3" t="s">
        <v>3</v>
      </c>
      <c r="I66" s="3" t="s">
        <v>4</v>
      </c>
      <c r="J66" s="3" t="s">
        <v>5</v>
      </c>
      <c r="K66" s="4" t="s">
        <v>78</v>
      </c>
      <c r="L66" s="55">
        <v>29903000</v>
      </c>
      <c r="M66" s="55">
        <v>0</v>
      </c>
      <c r="N66" s="55">
        <v>17392637</v>
      </c>
      <c r="O66" s="55">
        <v>12510363</v>
      </c>
      <c r="P66" s="55">
        <v>17392637</v>
      </c>
      <c r="Q66" s="38">
        <f t="shared" si="55"/>
        <v>0.58163518710497275</v>
      </c>
      <c r="R66" s="55">
        <v>10977210</v>
      </c>
      <c r="S66" s="38">
        <f t="shared" si="56"/>
        <v>0.36709393706317089</v>
      </c>
      <c r="T66" s="55">
        <v>10977210</v>
      </c>
      <c r="U66" s="38">
        <f t="shared" si="58"/>
        <v>0.63114121222676012</v>
      </c>
    </row>
    <row r="67" spans="1:21" s="9" customFormat="1" ht="15" customHeight="1" x14ac:dyDescent="0.3">
      <c r="A67" s="5" t="s">
        <v>1</v>
      </c>
      <c r="B67" s="5" t="s">
        <v>31</v>
      </c>
      <c r="C67" s="5" t="s">
        <v>31</v>
      </c>
      <c r="D67" s="5" t="s">
        <v>31</v>
      </c>
      <c r="E67" s="5" t="s">
        <v>27</v>
      </c>
      <c r="F67" s="5"/>
      <c r="G67" s="5"/>
      <c r="H67" s="5" t="s">
        <v>3</v>
      </c>
      <c r="I67" s="5" t="s">
        <v>4</v>
      </c>
      <c r="J67" s="5" t="s">
        <v>5</v>
      </c>
      <c r="K67" s="6" t="s">
        <v>79</v>
      </c>
      <c r="L67" s="40">
        <f>+L68+L69</f>
        <v>59365000</v>
      </c>
      <c r="M67" s="40">
        <f t="shared" ref="M67:T67" si="59">+M68+M69</f>
        <v>0</v>
      </c>
      <c r="N67" s="40">
        <f t="shared" si="59"/>
        <v>23162050</v>
      </c>
      <c r="O67" s="40">
        <f t="shared" si="59"/>
        <v>36202950</v>
      </c>
      <c r="P67" s="40">
        <f t="shared" si="59"/>
        <v>23162050</v>
      </c>
      <c r="Q67" s="30">
        <f t="shared" ref="Q67:Q69" si="60">+P67/L67</f>
        <v>0.39016339594036892</v>
      </c>
      <c r="R67" s="40">
        <f t="shared" si="59"/>
        <v>20804470</v>
      </c>
      <c r="S67" s="30">
        <f t="shared" ref="S67:S69" si="61">+R67/L67</f>
        <v>0.35045009685841827</v>
      </c>
      <c r="T67" s="40">
        <f t="shared" si="59"/>
        <v>20804470</v>
      </c>
      <c r="U67" s="30">
        <f t="shared" ref="U67" si="62">+T67/L67</f>
        <v>0.35045009685841827</v>
      </c>
    </row>
    <row r="68" spans="1:21" ht="16.5" customHeight="1" x14ac:dyDescent="0.3">
      <c r="A68" s="3" t="s">
        <v>1</v>
      </c>
      <c r="B68" s="3" t="s">
        <v>31</v>
      </c>
      <c r="C68" s="3" t="s">
        <v>31</v>
      </c>
      <c r="D68" s="3" t="s">
        <v>31</v>
      </c>
      <c r="E68" s="3" t="s">
        <v>27</v>
      </c>
      <c r="F68" s="3" t="s">
        <v>13</v>
      </c>
      <c r="G68" s="3"/>
      <c r="H68" s="3" t="s">
        <v>3</v>
      </c>
      <c r="I68" s="3" t="s">
        <v>4</v>
      </c>
      <c r="J68" s="3" t="s">
        <v>5</v>
      </c>
      <c r="K68" s="4" t="s">
        <v>80</v>
      </c>
      <c r="L68" s="55">
        <v>55450000</v>
      </c>
      <c r="M68" s="55">
        <v>0</v>
      </c>
      <c r="N68" s="55">
        <v>20000000</v>
      </c>
      <c r="O68" s="55">
        <v>35450000</v>
      </c>
      <c r="P68" s="55">
        <v>20000000</v>
      </c>
      <c r="Q68" s="38">
        <f t="shared" si="60"/>
        <v>0.36068530207394051</v>
      </c>
      <c r="R68" s="55">
        <v>20000000</v>
      </c>
      <c r="S68" s="38">
        <f t="shared" si="61"/>
        <v>0.36068530207394051</v>
      </c>
      <c r="T68" s="55">
        <v>20000000</v>
      </c>
      <c r="U68" s="38">
        <f t="shared" ref="U68:U69" si="63">+T68/N68</f>
        <v>1</v>
      </c>
    </row>
    <row r="69" spans="1:21" ht="15" customHeight="1" x14ac:dyDescent="0.3">
      <c r="A69" s="3" t="s">
        <v>1</v>
      </c>
      <c r="B69" s="3" t="s">
        <v>31</v>
      </c>
      <c r="C69" s="3" t="s">
        <v>31</v>
      </c>
      <c r="D69" s="3" t="s">
        <v>31</v>
      </c>
      <c r="E69" s="3" t="s">
        <v>27</v>
      </c>
      <c r="F69" s="3" t="s">
        <v>17</v>
      </c>
      <c r="G69" s="3"/>
      <c r="H69" s="3" t="s">
        <v>3</v>
      </c>
      <c r="I69" s="3" t="s">
        <v>4</v>
      </c>
      <c r="J69" s="3" t="s">
        <v>5</v>
      </c>
      <c r="K69" s="4" t="s">
        <v>81</v>
      </c>
      <c r="L69" s="55">
        <v>3915000</v>
      </c>
      <c r="M69" s="55">
        <v>0</v>
      </c>
      <c r="N69" s="55">
        <v>3162050</v>
      </c>
      <c r="O69" s="55">
        <v>752950</v>
      </c>
      <c r="P69" s="55">
        <v>3162050</v>
      </c>
      <c r="Q69" s="38">
        <f t="shared" si="60"/>
        <v>0.80767560664112392</v>
      </c>
      <c r="R69" s="55">
        <v>804470</v>
      </c>
      <c r="S69" s="38">
        <f t="shared" si="61"/>
        <v>0.20548403575989782</v>
      </c>
      <c r="T69" s="55">
        <v>804470</v>
      </c>
      <c r="U69" s="38">
        <f t="shared" si="63"/>
        <v>0.25441406682373774</v>
      </c>
    </row>
    <row r="70" spans="1:21" ht="15" customHeight="1" x14ac:dyDescent="0.3">
      <c r="A70" s="41" t="s">
        <v>1</v>
      </c>
      <c r="B70" s="41" t="s">
        <v>40</v>
      </c>
      <c r="C70" s="41"/>
      <c r="D70" s="41"/>
      <c r="E70" s="41"/>
      <c r="F70" s="41"/>
      <c r="G70" s="41"/>
      <c r="H70" s="41" t="s">
        <v>3</v>
      </c>
      <c r="I70" s="41" t="s">
        <v>4</v>
      </c>
      <c r="J70" s="41" t="s">
        <v>5</v>
      </c>
      <c r="K70" s="42" t="s">
        <v>82</v>
      </c>
      <c r="L70" s="32">
        <f>+L71+L74</f>
        <v>482597000</v>
      </c>
      <c r="M70" s="32">
        <f t="shared" ref="M70:P70" si="64">+M71+M74</f>
        <v>460597000</v>
      </c>
      <c r="N70" s="32">
        <f t="shared" si="64"/>
        <v>22000000</v>
      </c>
      <c r="O70" s="32">
        <f t="shared" si="64"/>
        <v>0</v>
      </c>
      <c r="P70" s="32">
        <f t="shared" si="64"/>
        <v>2310648</v>
      </c>
      <c r="Q70" s="30">
        <f t="shared" ref="Q70:Q73" si="65">+P70/L70</f>
        <v>4.7879452213751847E-3</v>
      </c>
      <c r="R70" s="32">
        <f t="shared" ref="R70" si="66">+R71+R74</f>
        <v>2310648</v>
      </c>
      <c r="S70" s="30">
        <f t="shared" ref="S70:S73" si="67">+R70/L70</f>
        <v>4.7879452213751847E-3</v>
      </c>
      <c r="T70" s="32">
        <f t="shared" ref="T70" si="68">+T71+T74</f>
        <v>2310648</v>
      </c>
      <c r="U70" s="30">
        <f t="shared" ref="U70:U72" si="69">+T70/L70</f>
        <v>4.7879452213751847E-3</v>
      </c>
    </row>
    <row r="71" spans="1:21" ht="15" customHeight="1" x14ac:dyDescent="0.3">
      <c r="A71" s="43" t="s">
        <v>1</v>
      </c>
      <c r="B71" s="43" t="s">
        <v>40</v>
      </c>
      <c r="C71" s="43" t="s">
        <v>40</v>
      </c>
      <c r="D71" s="43"/>
      <c r="E71" s="43"/>
      <c r="F71" s="41"/>
      <c r="G71" s="41"/>
      <c r="H71" s="41" t="s">
        <v>3</v>
      </c>
      <c r="I71" s="41" t="s">
        <v>4</v>
      </c>
      <c r="J71" s="44">
        <v>20</v>
      </c>
      <c r="K71" s="44" t="s">
        <v>152</v>
      </c>
      <c r="L71" s="32">
        <f>+L72</f>
        <v>460597000</v>
      </c>
      <c r="M71" s="32">
        <f t="shared" ref="M71:T72" si="70">+M72</f>
        <v>460597000</v>
      </c>
      <c r="N71" s="32">
        <f t="shared" si="70"/>
        <v>0</v>
      </c>
      <c r="O71" s="32">
        <f t="shared" si="70"/>
        <v>0</v>
      </c>
      <c r="P71" s="32">
        <f t="shared" si="70"/>
        <v>0</v>
      </c>
      <c r="Q71" s="30">
        <f t="shared" si="65"/>
        <v>0</v>
      </c>
      <c r="R71" s="32">
        <f t="shared" si="70"/>
        <v>0</v>
      </c>
      <c r="S71" s="30">
        <f t="shared" si="67"/>
        <v>0</v>
      </c>
      <c r="T71" s="32">
        <f t="shared" si="70"/>
        <v>0</v>
      </c>
      <c r="U71" s="30">
        <f t="shared" si="69"/>
        <v>0</v>
      </c>
    </row>
    <row r="72" spans="1:21" ht="15" customHeight="1" x14ac:dyDescent="0.3">
      <c r="A72" s="43" t="s">
        <v>1</v>
      </c>
      <c r="B72" s="43" t="s">
        <v>40</v>
      </c>
      <c r="C72" s="43" t="s">
        <v>40</v>
      </c>
      <c r="D72" s="43" t="s">
        <v>6</v>
      </c>
      <c r="E72" s="43"/>
      <c r="F72" s="41"/>
      <c r="G72" s="41"/>
      <c r="H72" s="41" t="s">
        <v>3</v>
      </c>
      <c r="I72" s="41" t="s">
        <v>4</v>
      </c>
      <c r="J72" s="44">
        <v>20</v>
      </c>
      <c r="K72" s="44" t="s">
        <v>153</v>
      </c>
      <c r="L72" s="32">
        <f>+L73</f>
        <v>460597000</v>
      </c>
      <c r="M72" s="32">
        <f t="shared" si="70"/>
        <v>460597000</v>
      </c>
      <c r="N72" s="32">
        <f t="shared" si="70"/>
        <v>0</v>
      </c>
      <c r="O72" s="32">
        <f t="shared" si="70"/>
        <v>0</v>
      </c>
      <c r="P72" s="32">
        <f t="shared" si="70"/>
        <v>0</v>
      </c>
      <c r="Q72" s="30">
        <f t="shared" si="65"/>
        <v>0</v>
      </c>
      <c r="R72" s="32">
        <f t="shared" si="70"/>
        <v>0</v>
      </c>
      <c r="S72" s="30">
        <f t="shared" si="67"/>
        <v>0</v>
      </c>
      <c r="T72" s="32">
        <f t="shared" si="70"/>
        <v>0</v>
      </c>
      <c r="U72" s="30">
        <f t="shared" si="69"/>
        <v>0</v>
      </c>
    </row>
    <row r="73" spans="1:21" ht="15" customHeight="1" x14ac:dyDescent="0.3">
      <c r="A73" s="34" t="s">
        <v>1</v>
      </c>
      <c r="B73" s="34" t="s">
        <v>40</v>
      </c>
      <c r="C73" s="34" t="s">
        <v>40</v>
      </c>
      <c r="D73" s="34" t="s">
        <v>6</v>
      </c>
      <c r="E73" s="34" t="s">
        <v>154</v>
      </c>
      <c r="F73" s="45"/>
      <c r="G73" s="45"/>
      <c r="H73" s="45" t="s">
        <v>3</v>
      </c>
      <c r="I73" s="45" t="s">
        <v>4</v>
      </c>
      <c r="J73" s="46">
        <v>20</v>
      </c>
      <c r="K73" s="46" t="s">
        <v>155</v>
      </c>
      <c r="L73" s="39">
        <v>460597000</v>
      </c>
      <c r="M73" s="39">
        <v>460597000</v>
      </c>
      <c r="N73" s="55">
        <v>0</v>
      </c>
      <c r="O73" s="55">
        <v>0</v>
      </c>
      <c r="P73" s="55">
        <v>0</v>
      </c>
      <c r="Q73" s="38">
        <f t="shared" si="65"/>
        <v>0</v>
      </c>
      <c r="R73" s="55">
        <v>0</v>
      </c>
      <c r="S73" s="38">
        <f t="shared" si="67"/>
        <v>0</v>
      </c>
      <c r="T73" s="55">
        <v>0</v>
      </c>
      <c r="U73" s="38">
        <v>0</v>
      </c>
    </row>
    <row r="74" spans="1:21" s="9" customFormat="1" ht="15" customHeight="1" x14ac:dyDescent="0.3">
      <c r="A74" s="5" t="s">
        <v>1</v>
      </c>
      <c r="B74" s="5" t="s">
        <v>40</v>
      </c>
      <c r="C74" s="5" t="s">
        <v>83</v>
      </c>
      <c r="D74" s="5"/>
      <c r="E74" s="5"/>
      <c r="F74" s="5"/>
      <c r="G74" s="5"/>
      <c r="H74" s="5" t="s">
        <v>3</v>
      </c>
      <c r="I74" s="5" t="s">
        <v>4</v>
      </c>
      <c r="J74" s="5" t="s">
        <v>5</v>
      </c>
      <c r="K74" s="6" t="s">
        <v>84</v>
      </c>
      <c r="L74" s="32">
        <f>+L75</f>
        <v>22000000</v>
      </c>
      <c r="M74" s="32">
        <f t="shared" ref="M74:T75" si="71">+M75</f>
        <v>0</v>
      </c>
      <c r="N74" s="32">
        <f t="shared" si="71"/>
        <v>22000000</v>
      </c>
      <c r="O74" s="32">
        <f t="shared" si="71"/>
        <v>0</v>
      </c>
      <c r="P74" s="32">
        <f t="shared" si="71"/>
        <v>2310648</v>
      </c>
      <c r="Q74" s="30">
        <f t="shared" ref="Q74:Q78" si="72">+P74/L74</f>
        <v>0.10502945454545455</v>
      </c>
      <c r="R74" s="32">
        <f t="shared" si="71"/>
        <v>2310648</v>
      </c>
      <c r="S74" s="30">
        <f t="shared" ref="S74:S78" si="73">+R74/L74</f>
        <v>0.10502945454545455</v>
      </c>
      <c r="T74" s="32">
        <f t="shared" si="71"/>
        <v>2310648</v>
      </c>
      <c r="U74" s="30">
        <f t="shared" ref="U74:U76" si="74">+T74/L74</f>
        <v>0.10502945454545455</v>
      </c>
    </row>
    <row r="75" spans="1:21" s="9" customFormat="1" ht="15" customHeight="1" x14ac:dyDescent="0.3">
      <c r="A75" s="5" t="s">
        <v>1</v>
      </c>
      <c r="B75" s="5" t="s">
        <v>40</v>
      </c>
      <c r="C75" s="5" t="s">
        <v>83</v>
      </c>
      <c r="D75" s="5" t="s">
        <v>31</v>
      </c>
      <c r="E75" s="5"/>
      <c r="F75" s="5"/>
      <c r="G75" s="5"/>
      <c r="H75" s="5" t="s">
        <v>3</v>
      </c>
      <c r="I75" s="5" t="s">
        <v>4</v>
      </c>
      <c r="J75" s="5" t="s">
        <v>5</v>
      </c>
      <c r="K75" s="6" t="s">
        <v>85</v>
      </c>
      <c r="L75" s="32">
        <f>+L76</f>
        <v>22000000</v>
      </c>
      <c r="M75" s="32">
        <f t="shared" si="71"/>
        <v>0</v>
      </c>
      <c r="N75" s="32">
        <f t="shared" si="71"/>
        <v>22000000</v>
      </c>
      <c r="O75" s="32">
        <f t="shared" si="71"/>
        <v>0</v>
      </c>
      <c r="P75" s="32">
        <f t="shared" si="71"/>
        <v>2310648</v>
      </c>
      <c r="Q75" s="30">
        <f t="shared" si="72"/>
        <v>0.10502945454545455</v>
      </c>
      <c r="R75" s="32">
        <f t="shared" si="71"/>
        <v>2310648</v>
      </c>
      <c r="S75" s="30">
        <f t="shared" si="73"/>
        <v>0.10502945454545455</v>
      </c>
      <c r="T75" s="32">
        <f t="shared" si="71"/>
        <v>2310648</v>
      </c>
      <c r="U75" s="30">
        <f t="shared" si="74"/>
        <v>0.10502945454545455</v>
      </c>
    </row>
    <row r="76" spans="1:21" s="9" customFormat="1" ht="15" customHeight="1" x14ac:dyDescent="0.3">
      <c r="A76" s="5" t="s">
        <v>1</v>
      </c>
      <c r="B76" s="5" t="s">
        <v>40</v>
      </c>
      <c r="C76" s="5" t="s">
        <v>83</v>
      </c>
      <c r="D76" s="5" t="s">
        <v>31</v>
      </c>
      <c r="E76" s="5" t="s">
        <v>86</v>
      </c>
      <c r="F76" s="5"/>
      <c r="G76" s="5"/>
      <c r="H76" s="5" t="s">
        <v>3</v>
      </c>
      <c r="I76" s="5" t="s">
        <v>4</v>
      </c>
      <c r="J76" s="5" t="s">
        <v>5</v>
      </c>
      <c r="K76" s="6" t="s">
        <v>87</v>
      </c>
      <c r="L76" s="32">
        <f>+L77+L78</f>
        <v>22000000</v>
      </c>
      <c r="M76" s="32">
        <f t="shared" ref="M76:P76" si="75">+M77+M78</f>
        <v>0</v>
      </c>
      <c r="N76" s="32">
        <f t="shared" si="75"/>
        <v>22000000</v>
      </c>
      <c r="O76" s="32">
        <f t="shared" si="75"/>
        <v>0</v>
      </c>
      <c r="P76" s="32">
        <f t="shared" si="75"/>
        <v>2310648</v>
      </c>
      <c r="Q76" s="38">
        <f t="shared" si="72"/>
        <v>0.10502945454545455</v>
      </c>
      <c r="R76" s="32">
        <f t="shared" ref="R76" si="76">+R77+R78</f>
        <v>2310648</v>
      </c>
      <c r="S76" s="30">
        <f t="shared" si="73"/>
        <v>0.10502945454545455</v>
      </c>
      <c r="T76" s="32">
        <f t="shared" ref="T76" si="77">+T77+T78</f>
        <v>2310648</v>
      </c>
      <c r="U76" s="30">
        <f t="shared" si="74"/>
        <v>0.10502945454545455</v>
      </c>
    </row>
    <row r="77" spans="1:21" ht="16.5" customHeight="1" x14ac:dyDescent="0.3">
      <c r="A77" s="3" t="s">
        <v>1</v>
      </c>
      <c r="B77" s="3" t="s">
        <v>40</v>
      </c>
      <c r="C77" s="3" t="s">
        <v>83</v>
      </c>
      <c r="D77" s="3" t="s">
        <v>31</v>
      </c>
      <c r="E77" s="3" t="s">
        <v>86</v>
      </c>
      <c r="F77" s="3" t="s">
        <v>10</v>
      </c>
      <c r="G77" s="3"/>
      <c r="H77" s="3" t="s">
        <v>3</v>
      </c>
      <c r="I77" s="3" t="s">
        <v>4</v>
      </c>
      <c r="J77" s="3" t="s">
        <v>5</v>
      </c>
      <c r="K77" s="4" t="s">
        <v>88</v>
      </c>
      <c r="L77" s="55">
        <v>22000000</v>
      </c>
      <c r="M77" s="55">
        <v>0</v>
      </c>
      <c r="N77" s="55">
        <v>22000000</v>
      </c>
      <c r="O77" s="55">
        <v>0</v>
      </c>
      <c r="P77" s="55">
        <v>2310648</v>
      </c>
      <c r="Q77" s="38">
        <f t="shared" si="72"/>
        <v>0.10502945454545455</v>
      </c>
      <c r="R77" s="55">
        <v>2310648</v>
      </c>
      <c r="S77" s="38">
        <f t="shared" si="73"/>
        <v>0.10502945454545455</v>
      </c>
      <c r="T77" s="55">
        <v>2310648</v>
      </c>
      <c r="U77" s="38">
        <f t="shared" ref="U77" si="78">+T77/N77</f>
        <v>0.10502945454545455</v>
      </c>
    </row>
    <row r="78" spans="1:21" ht="15" customHeight="1" x14ac:dyDescent="0.3">
      <c r="A78" s="3" t="s">
        <v>1</v>
      </c>
      <c r="B78" s="3" t="s">
        <v>40</v>
      </c>
      <c r="C78" s="3" t="s">
        <v>83</v>
      </c>
      <c r="D78" s="3" t="s">
        <v>31</v>
      </c>
      <c r="E78" s="3" t="s">
        <v>86</v>
      </c>
      <c r="F78" s="3" t="s">
        <v>13</v>
      </c>
      <c r="G78" s="3"/>
      <c r="H78" s="3" t="s">
        <v>3</v>
      </c>
      <c r="I78" s="3" t="s">
        <v>4</v>
      </c>
      <c r="J78" s="3" t="s">
        <v>5</v>
      </c>
      <c r="K78" s="4" t="s">
        <v>89</v>
      </c>
      <c r="L78" s="55">
        <v>0</v>
      </c>
      <c r="M78" s="55">
        <v>0</v>
      </c>
      <c r="N78" s="55">
        <v>0</v>
      </c>
      <c r="O78" s="55">
        <v>0</v>
      </c>
      <c r="P78" s="55">
        <v>0</v>
      </c>
      <c r="Q78" s="38">
        <v>0</v>
      </c>
      <c r="R78" s="55">
        <v>0</v>
      </c>
      <c r="S78" s="38">
        <v>0</v>
      </c>
      <c r="T78" s="55">
        <v>0</v>
      </c>
      <c r="U78" s="38">
        <v>0</v>
      </c>
    </row>
    <row r="79" spans="1:21" s="9" customFormat="1" ht="15" customHeight="1" x14ac:dyDescent="0.3">
      <c r="A79" s="5" t="s">
        <v>1</v>
      </c>
      <c r="B79" s="5" t="s">
        <v>90</v>
      </c>
      <c r="C79" s="5"/>
      <c r="D79" s="5"/>
      <c r="E79" s="5"/>
      <c r="F79" s="5"/>
      <c r="G79" s="5"/>
      <c r="H79" s="5" t="s">
        <v>3</v>
      </c>
      <c r="I79" s="5" t="s">
        <v>4</v>
      </c>
      <c r="J79" s="5" t="s">
        <v>5</v>
      </c>
      <c r="K79" s="6" t="s">
        <v>91</v>
      </c>
      <c r="L79" s="32">
        <f>+L80+L84</f>
        <v>176536000</v>
      </c>
      <c r="M79" s="32">
        <f t="shared" ref="M79:P79" si="79">+M80+M84</f>
        <v>0</v>
      </c>
      <c r="N79" s="32">
        <f t="shared" si="79"/>
        <v>46856680</v>
      </c>
      <c r="O79" s="32">
        <f t="shared" si="79"/>
        <v>129679320</v>
      </c>
      <c r="P79" s="32">
        <f t="shared" si="79"/>
        <v>46856680</v>
      </c>
      <c r="Q79" s="30">
        <f t="shared" ref="Q79:Q85" si="80">+P79/L79</f>
        <v>0.26542280328091722</v>
      </c>
      <c r="R79" s="32">
        <f t="shared" ref="R79:T79" si="81">+R80+R84</f>
        <v>46856680</v>
      </c>
      <c r="S79" s="30">
        <f t="shared" ref="S79:S83" si="82">+R79/L79</f>
        <v>0.26542280328091722</v>
      </c>
      <c r="T79" s="32">
        <f t="shared" si="81"/>
        <v>46856680</v>
      </c>
      <c r="U79" s="30">
        <f t="shared" ref="U79:U81" si="83">+T79/L79</f>
        <v>0.26542280328091722</v>
      </c>
    </row>
    <row r="80" spans="1:21" s="9" customFormat="1" ht="15" customHeight="1" x14ac:dyDescent="0.3">
      <c r="A80" s="5" t="s">
        <v>1</v>
      </c>
      <c r="B80" s="5" t="s">
        <v>90</v>
      </c>
      <c r="C80" s="5" t="s">
        <v>6</v>
      </c>
      <c r="D80" s="5"/>
      <c r="E80" s="5"/>
      <c r="F80" s="5"/>
      <c r="G80" s="5"/>
      <c r="H80" s="5" t="s">
        <v>3</v>
      </c>
      <c r="I80" s="5" t="s">
        <v>4</v>
      </c>
      <c r="J80" s="5" t="s">
        <v>5</v>
      </c>
      <c r="K80" s="6" t="s">
        <v>92</v>
      </c>
      <c r="L80" s="32">
        <f>+L81</f>
        <v>65502000</v>
      </c>
      <c r="M80" s="32">
        <f t="shared" ref="M80:P80" si="84">+M81</f>
        <v>0</v>
      </c>
      <c r="N80" s="32">
        <f t="shared" si="84"/>
        <v>46856680</v>
      </c>
      <c r="O80" s="32">
        <f t="shared" si="84"/>
        <v>18645320</v>
      </c>
      <c r="P80" s="32">
        <f t="shared" si="84"/>
        <v>46856680</v>
      </c>
      <c r="Q80" s="30">
        <f t="shared" si="80"/>
        <v>0.71534731763915604</v>
      </c>
      <c r="R80" s="32">
        <f t="shared" ref="R80:T80" si="85">+R81</f>
        <v>46856680</v>
      </c>
      <c r="S80" s="30">
        <f t="shared" si="82"/>
        <v>0.71534731763915604</v>
      </c>
      <c r="T80" s="32">
        <f t="shared" si="85"/>
        <v>46856680</v>
      </c>
      <c r="U80" s="30">
        <f t="shared" si="83"/>
        <v>0.71534731763915604</v>
      </c>
    </row>
    <row r="81" spans="1:21" s="9" customFormat="1" ht="15" customHeight="1" x14ac:dyDescent="0.3">
      <c r="A81" s="5" t="s">
        <v>1</v>
      </c>
      <c r="B81" s="5" t="s">
        <v>90</v>
      </c>
      <c r="C81" s="5" t="s">
        <v>6</v>
      </c>
      <c r="D81" s="5" t="s">
        <v>31</v>
      </c>
      <c r="E81" s="5"/>
      <c r="F81" s="5"/>
      <c r="G81" s="5"/>
      <c r="H81" s="5" t="s">
        <v>3</v>
      </c>
      <c r="I81" s="5" t="s">
        <v>4</v>
      </c>
      <c r="J81" s="5" t="s">
        <v>5</v>
      </c>
      <c r="K81" s="6" t="s">
        <v>93</v>
      </c>
      <c r="L81" s="32">
        <f>+L82+L83</f>
        <v>65502000</v>
      </c>
      <c r="M81" s="32">
        <f t="shared" ref="M81:P81" si="86">+M82+M83</f>
        <v>0</v>
      </c>
      <c r="N81" s="32">
        <f t="shared" si="86"/>
        <v>46856680</v>
      </c>
      <c r="O81" s="32">
        <f t="shared" si="86"/>
        <v>18645320</v>
      </c>
      <c r="P81" s="32">
        <f t="shared" si="86"/>
        <v>46856680</v>
      </c>
      <c r="Q81" s="30">
        <f t="shared" si="80"/>
        <v>0.71534731763915604</v>
      </c>
      <c r="R81" s="32">
        <f t="shared" ref="R81:T81" si="87">+R82+R83</f>
        <v>46856680</v>
      </c>
      <c r="S81" s="30">
        <f t="shared" si="82"/>
        <v>0.71534731763915604</v>
      </c>
      <c r="T81" s="32">
        <f t="shared" si="87"/>
        <v>46856680</v>
      </c>
      <c r="U81" s="30">
        <f t="shared" si="83"/>
        <v>0.71534731763915604</v>
      </c>
    </row>
    <row r="82" spans="1:21" ht="16.5" customHeight="1" x14ac:dyDescent="0.3">
      <c r="A82" s="3" t="s">
        <v>1</v>
      </c>
      <c r="B82" s="3" t="s">
        <v>90</v>
      </c>
      <c r="C82" s="3" t="s">
        <v>6</v>
      </c>
      <c r="D82" s="3" t="s">
        <v>31</v>
      </c>
      <c r="E82" s="3" t="s">
        <v>10</v>
      </c>
      <c r="F82" s="3"/>
      <c r="G82" s="3"/>
      <c r="H82" s="3" t="s">
        <v>3</v>
      </c>
      <c r="I82" s="3" t="s">
        <v>4</v>
      </c>
      <c r="J82" s="3" t="s">
        <v>5</v>
      </c>
      <c r="K82" s="4" t="s">
        <v>94</v>
      </c>
      <c r="L82" s="55">
        <v>64116000</v>
      </c>
      <c r="M82" s="55">
        <v>0</v>
      </c>
      <c r="N82" s="55">
        <v>46856680</v>
      </c>
      <c r="O82" s="55">
        <v>17259320</v>
      </c>
      <c r="P82" s="55">
        <v>46856680</v>
      </c>
      <c r="Q82" s="38">
        <f t="shared" si="80"/>
        <v>0.73081103000811032</v>
      </c>
      <c r="R82" s="55">
        <v>46856680</v>
      </c>
      <c r="S82" s="38">
        <f t="shared" si="82"/>
        <v>0.73081103000811032</v>
      </c>
      <c r="T82" s="55">
        <v>46856680</v>
      </c>
      <c r="U82" s="38">
        <f t="shared" ref="U82:U83" si="88">+T82/N82</f>
        <v>1</v>
      </c>
    </row>
    <row r="83" spans="1:21" ht="15" customHeight="1" x14ac:dyDescent="0.3">
      <c r="A83" s="3" t="s">
        <v>1</v>
      </c>
      <c r="B83" s="3" t="s">
        <v>90</v>
      </c>
      <c r="C83" s="3" t="s">
        <v>6</v>
      </c>
      <c r="D83" s="3" t="s">
        <v>31</v>
      </c>
      <c r="E83" s="3" t="s">
        <v>21</v>
      </c>
      <c r="F83" s="3"/>
      <c r="G83" s="3"/>
      <c r="H83" s="3" t="s">
        <v>3</v>
      </c>
      <c r="I83" s="3" t="s">
        <v>4</v>
      </c>
      <c r="J83" s="3" t="s">
        <v>5</v>
      </c>
      <c r="K83" s="4" t="s">
        <v>95</v>
      </c>
      <c r="L83" s="55">
        <v>1386000</v>
      </c>
      <c r="M83" s="55">
        <v>0</v>
      </c>
      <c r="N83" s="55">
        <v>0</v>
      </c>
      <c r="O83" s="55">
        <v>1386000</v>
      </c>
      <c r="P83" s="55">
        <v>0</v>
      </c>
      <c r="Q83" s="38">
        <f t="shared" si="80"/>
        <v>0</v>
      </c>
      <c r="R83" s="55">
        <v>0</v>
      </c>
      <c r="S83" s="38">
        <f t="shared" si="82"/>
        <v>0</v>
      </c>
      <c r="T83" s="55">
        <v>0</v>
      </c>
      <c r="U83" s="38">
        <v>0</v>
      </c>
    </row>
    <row r="84" spans="1:21" s="9" customFormat="1" ht="15" customHeight="1" x14ac:dyDescent="0.3">
      <c r="A84" s="5" t="s">
        <v>1</v>
      </c>
      <c r="B84" s="5" t="s">
        <v>90</v>
      </c>
      <c r="C84" s="5" t="s">
        <v>83</v>
      </c>
      <c r="D84" s="5"/>
      <c r="E84" s="5"/>
      <c r="F84" s="5"/>
      <c r="G84" s="5"/>
      <c r="H84" s="5" t="s">
        <v>3</v>
      </c>
      <c r="I84" s="5" t="s">
        <v>4</v>
      </c>
      <c r="J84" s="5" t="s">
        <v>5</v>
      </c>
      <c r="K84" s="6" t="s">
        <v>96</v>
      </c>
      <c r="L84" s="32">
        <f>+L85</f>
        <v>111034000</v>
      </c>
      <c r="M84" s="32">
        <f t="shared" ref="M84:P84" si="89">+M85</f>
        <v>0</v>
      </c>
      <c r="N84" s="32">
        <f t="shared" si="89"/>
        <v>0</v>
      </c>
      <c r="O84" s="32">
        <f t="shared" si="89"/>
        <v>111034000</v>
      </c>
      <c r="P84" s="32">
        <f t="shared" si="89"/>
        <v>0</v>
      </c>
      <c r="Q84" s="38">
        <f t="shared" ref="Q84" si="90">+P84/L84</f>
        <v>0</v>
      </c>
      <c r="R84" s="47">
        <v>0</v>
      </c>
      <c r="S84" s="30">
        <f t="shared" ref="S84:S85" si="91">+R84/L84</f>
        <v>0</v>
      </c>
      <c r="T84" s="47">
        <v>0</v>
      </c>
      <c r="U84" s="30">
        <f t="shared" ref="U84" si="92">+T84/L84</f>
        <v>0</v>
      </c>
    </row>
    <row r="85" spans="1:21" ht="16.5" customHeight="1" x14ac:dyDescent="0.3">
      <c r="A85" s="3" t="s">
        <v>1</v>
      </c>
      <c r="B85" s="3" t="s">
        <v>90</v>
      </c>
      <c r="C85" s="3" t="s">
        <v>83</v>
      </c>
      <c r="D85" s="3" t="s">
        <v>6</v>
      </c>
      <c r="E85" s="3"/>
      <c r="F85" s="3"/>
      <c r="G85" s="3"/>
      <c r="H85" s="3" t="s">
        <v>3</v>
      </c>
      <c r="I85" s="3" t="s">
        <v>4</v>
      </c>
      <c r="J85" s="3" t="s">
        <v>5</v>
      </c>
      <c r="K85" s="4" t="s">
        <v>97</v>
      </c>
      <c r="L85" s="55">
        <v>111034000</v>
      </c>
      <c r="M85" s="55">
        <v>0</v>
      </c>
      <c r="N85" s="55">
        <v>0</v>
      </c>
      <c r="O85" s="55">
        <v>111034000</v>
      </c>
      <c r="P85" s="55">
        <v>0</v>
      </c>
      <c r="Q85" s="38">
        <f t="shared" si="80"/>
        <v>0</v>
      </c>
      <c r="R85" s="55">
        <v>0</v>
      </c>
      <c r="S85" s="38">
        <f t="shared" si="91"/>
        <v>0</v>
      </c>
      <c r="T85" s="55">
        <v>0</v>
      </c>
      <c r="U85" s="38">
        <v>0</v>
      </c>
    </row>
    <row r="86" spans="1:21" s="9" customFormat="1" ht="15" customHeight="1" x14ac:dyDescent="0.3">
      <c r="A86" s="5" t="s">
        <v>98</v>
      </c>
      <c r="B86" s="5"/>
      <c r="C86" s="5"/>
      <c r="D86" s="5"/>
      <c r="E86" s="5"/>
      <c r="F86" s="5"/>
      <c r="G86" s="5"/>
      <c r="H86" s="5" t="s">
        <v>3</v>
      </c>
      <c r="I86" s="5" t="s">
        <v>4</v>
      </c>
      <c r="J86" s="5" t="s">
        <v>5</v>
      </c>
      <c r="K86" s="6" t="s">
        <v>99</v>
      </c>
      <c r="L86" s="48">
        <f>+L87+L95</f>
        <v>19872218000</v>
      </c>
      <c r="M86" s="48">
        <f t="shared" ref="M86:P86" si="93">+M87+M95</f>
        <v>0</v>
      </c>
      <c r="N86" s="48">
        <f t="shared" si="93"/>
        <v>15225988931.640001</v>
      </c>
      <c r="O86" s="48">
        <f t="shared" si="93"/>
        <v>4639729068.3600006</v>
      </c>
      <c r="P86" s="48">
        <f t="shared" si="93"/>
        <v>11686041766.639999</v>
      </c>
      <c r="Q86" s="27">
        <f t="shared" ref="Q86:Q92" si="94">+P86/L86</f>
        <v>0.58805925773559853</v>
      </c>
      <c r="R86" s="48">
        <f t="shared" ref="R86" si="95">+R87+R95</f>
        <v>2969262551.3399997</v>
      </c>
      <c r="S86" s="27">
        <f t="shared" ref="S86:S92" si="96">+R86/L86</f>
        <v>0.14941777265829106</v>
      </c>
      <c r="T86" s="48">
        <f t="shared" ref="T86" si="97">+T87+T95</f>
        <v>2969262551.3399997</v>
      </c>
      <c r="U86" s="27">
        <f t="shared" ref="U86:U91" si="98">+T86/L86</f>
        <v>0.14941777265829106</v>
      </c>
    </row>
    <row r="87" spans="1:21" s="9" customFormat="1" ht="15" customHeight="1" x14ac:dyDescent="0.3">
      <c r="A87" s="5" t="s">
        <v>98</v>
      </c>
      <c r="B87" s="5" t="s">
        <v>100</v>
      </c>
      <c r="C87" s="5"/>
      <c r="D87" s="5"/>
      <c r="E87" s="5"/>
      <c r="F87" s="5"/>
      <c r="G87" s="5"/>
      <c r="H87" s="5" t="s">
        <v>3</v>
      </c>
      <c r="I87" s="5" t="s">
        <v>4</v>
      </c>
      <c r="J87" s="5" t="s">
        <v>5</v>
      </c>
      <c r="K87" s="6" t="s">
        <v>101</v>
      </c>
      <c r="L87" s="32">
        <f>+L88</f>
        <v>12855916000</v>
      </c>
      <c r="M87" s="32">
        <f t="shared" ref="M87:T89" si="99">+M88</f>
        <v>0</v>
      </c>
      <c r="N87" s="32">
        <f t="shared" si="99"/>
        <v>11641369962.950001</v>
      </c>
      <c r="O87" s="32">
        <f t="shared" si="99"/>
        <v>1214546037.0500002</v>
      </c>
      <c r="P87" s="32">
        <f t="shared" si="99"/>
        <v>8101422797.9499998</v>
      </c>
      <c r="Q87" s="30">
        <f t="shared" si="94"/>
        <v>0.63017079436035517</v>
      </c>
      <c r="R87" s="32">
        <f t="shared" si="99"/>
        <v>2474573350.9499998</v>
      </c>
      <c r="S87" s="30">
        <f t="shared" si="96"/>
        <v>0.19248518354895908</v>
      </c>
      <c r="T87" s="32">
        <f t="shared" si="99"/>
        <v>2474573350.9499998</v>
      </c>
      <c r="U87" s="30">
        <f t="shared" si="98"/>
        <v>0.19248518354895908</v>
      </c>
    </row>
    <row r="88" spans="1:21" s="9" customFormat="1" ht="15" customHeight="1" x14ac:dyDescent="0.3">
      <c r="A88" s="5" t="s">
        <v>98</v>
      </c>
      <c r="B88" s="5" t="s">
        <v>100</v>
      </c>
      <c r="C88" s="5" t="s">
        <v>102</v>
      </c>
      <c r="D88" s="5"/>
      <c r="E88" s="5"/>
      <c r="F88" s="5"/>
      <c r="G88" s="5"/>
      <c r="H88" s="5" t="s">
        <v>3</v>
      </c>
      <c r="I88" s="5" t="s">
        <v>4</v>
      </c>
      <c r="J88" s="5" t="s">
        <v>5</v>
      </c>
      <c r="K88" s="6" t="s">
        <v>103</v>
      </c>
      <c r="L88" s="32">
        <f>+L89</f>
        <v>12855916000</v>
      </c>
      <c r="M88" s="32">
        <f t="shared" si="99"/>
        <v>0</v>
      </c>
      <c r="N88" s="32">
        <f t="shared" si="99"/>
        <v>11641369962.950001</v>
      </c>
      <c r="O88" s="32">
        <f t="shared" si="99"/>
        <v>1214546037.0500002</v>
      </c>
      <c r="P88" s="32">
        <f t="shared" si="99"/>
        <v>8101422797.9499998</v>
      </c>
      <c r="Q88" s="30">
        <f t="shared" si="94"/>
        <v>0.63017079436035517</v>
      </c>
      <c r="R88" s="32">
        <f t="shared" si="99"/>
        <v>2474573350.9499998</v>
      </c>
      <c r="S88" s="30">
        <f t="shared" si="96"/>
        <v>0.19248518354895908</v>
      </c>
      <c r="T88" s="32">
        <f t="shared" si="99"/>
        <v>2474573350.9499998</v>
      </c>
      <c r="U88" s="30">
        <f t="shared" si="98"/>
        <v>0.19248518354895908</v>
      </c>
    </row>
    <row r="89" spans="1:21" s="9" customFormat="1" ht="15" customHeight="1" x14ac:dyDescent="0.3">
      <c r="A89" s="5" t="s">
        <v>98</v>
      </c>
      <c r="B89" s="5" t="s">
        <v>100</v>
      </c>
      <c r="C89" s="5" t="s">
        <v>102</v>
      </c>
      <c r="D89" s="5" t="s">
        <v>104</v>
      </c>
      <c r="E89" s="5"/>
      <c r="F89" s="5"/>
      <c r="G89" s="5"/>
      <c r="H89" s="5" t="s">
        <v>3</v>
      </c>
      <c r="I89" s="5" t="s">
        <v>4</v>
      </c>
      <c r="J89" s="5" t="s">
        <v>5</v>
      </c>
      <c r="K89" s="6" t="s">
        <v>105</v>
      </c>
      <c r="L89" s="32">
        <f>+L90</f>
        <v>12855916000</v>
      </c>
      <c r="M89" s="32">
        <f t="shared" si="99"/>
        <v>0</v>
      </c>
      <c r="N89" s="32">
        <f t="shared" si="99"/>
        <v>11641369962.950001</v>
      </c>
      <c r="O89" s="32">
        <f t="shared" si="99"/>
        <v>1214546037.0500002</v>
      </c>
      <c r="P89" s="32">
        <f t="shared" si="99"/>
        <v>8101422797.9499998</v>
      </c>
      <c r="Q89" s="30">
        <f t="shared" si="94"/>
        <v>0.63017079436035517</v>
      </c>
      <c r="R89" s="32">
        <f t="shared" si="99"/>
        <v>2474573350.9499998</v>
      </c>
      <c r="S89" s="30">
        <f t="shared" si="96"/>
        <v>0.19248518354895908</v>
      </c>
      <c r="T89" s="32">
        <f t="shared" si="99"/>
        <v>2474573350.9499998</v>
      </c>
      <c r="U89" s="30">
        <f t="shared" si="98"/>
        <v>0.19248518354895908</v>
      </c>
    </row>
    <row r="90" spans="1:21" s="9" customFormat="1" ht="15" customHeight="1" x14ac:dyDescent="0.3">
      <c r="A90" s="5" t="s">
        <v>98</v>
      </c>
      <c r="B90" s="5" t="s">
        <v>100</v>
      </c>
      <c r="C90" s="5" t="s">
        <v>102</v>
      </c>
      <c r="D90" s="5" t="s">
        <v>104</v>
      </c>
      <c r="E90" s="5" t="s">
        <v>106</v>
      </c>
      <c r="F90" s="5"/>
      <c r="G90" s="5"/>
      <c r="H90" s="5" t="s">
        <v>3</v>
      </c>
      <c r="I90" s="5" t="s">
        <v>4</v>
      </c>
      <c r="J90" s="5" t="s">
        <v>5</v>
      </c>
      <c r="K90" s="6" t="s">
        <v>107</v>
      </c>
      <c r="L90" s="32">
        <f>+L91+L93</f>
        <v>12855916000</v>
      </c>
      <c r="M90" s="32">
        <f t="shared" ref="M90:P90" si="100">+M91+M93</f>
        <v>0</v>
      </c>
      <c r="N90" s="32">
        <f t="shared" si="100"/>
        <v>11641369962.950001</v>
      </c>
      <c r="O90" s="32">
        <f t="shared" si="100"/>
        <v>1214546037.0500002</v>
      </c>
      <c r="P90" s="32">
        <f t="shared" si="100"/>
        <v>8101422797.9499998</v>
      </c>
      <c r="Q90" s="30">
        <f t="shared" si="94"/>
        <v>0.63017079436035517</v>
      </c>
      <c r="R90" s="32">
        <f t="shared" ref="R90" si="101">+R91+R93</f>
        <v>2474573350.9499998</v>
      </c>
      <c r="S90" s="30">
        <f t="shared" si="96"/>
        <v>0.19248518354895908</v>
      </c>
      <c r="T90" s="32">
        <f t="shared" ref="T90" si="102">+T91+T93</f>
        <v>2474573350.9499998</v>
      </c>
      <c r="U90" s="30">
        <f t="shared" si="98"/>
        <v>0.19248518354895908</v>
      </c>
    </row>
    <row r="91" spans="1:21" s="9" customFormat="1" ht="15" customHeight="1" x14ac:dyDescent="0.3">
      <c r="A91" s="5" t="s">
        <v>98</v>
      </c>
      <c r="B91" s="5" t="s">
        <v>100</v>
      </c>
      <c r="C91" s="5" t="s">
        <v>102</v>
      </c>
      <c r="D91" s="5" t="s">
        <v>104</v>
      </c>
      <c r="E91" s="5" t="s">
        <v>106</v>
      </c>
      <c r="F91" s="5" t="s">
        <v>108</v>
      </c>
      <c r="G91" s="5"/>
      <c r="H91" s="5" t="s">
        <v>3</v>
      </c>
      <c r="I91" s="5" t="s">
        <v>4</v>
      </c>
      <c r="J91" s="5" t="s">
        <v>5</v>
      </c>
      <c r="K91" s="6" t="s">
        <v>109</v>
      </c>
      <c r="L91" s="32">
        <f>+L92</f>
        <v>9133100192</v>
      </c>
      <c r="M91" s="32">
        <f t="shared" ref="M91:T91" si="103">+M92</f>
        <v>0</v>
      </c>
      <c r="N91" s="32">
        <f t="shared" si="103"/>
        <v>8430901301.6700001</v>
      </c>
      <c r="O91" s="32">
        <f t="shared" si="103"/>
        <v>702198890.33000004</v>
      </c>
      <c r="P91" s="32">
        <f t="shared" si="103"/>
        <v>6324074950.6700001</v>
      </c>
      <c r="Q91" s="30">
        <f t="shared" si="94"/>
        <v>0.69243464078161288</v>
      </c>
      <c r="R91" s="32">
        <f t="shared" si="103"/>
        <v>1850871591.4100001</v>
      </c>
      <c r="S91" s="30">
        <f t="shared" si="96"/>
        <v>0.2026553473081619</v>
      </c>
      <c r="T91" s="32">
        <f t="shared" si="103"/>
        <v>1850871591.4100001</v>
      </c>
      <c r="U91" s="30">
        <f t="shared" si="98"/>
        <v>0.2026553473081619</v>
      </c>
    </row>
    <row r="92" spans="1:21" ht="16.5" customHeight="1" x14ac:dyDescent="0.3">
      <c r="A92" s="3" t="s">
        <v>98</v>
      </c>
      <c r="B92" s="3" t="s">
        <v>100</v>
      </c>
      <c r="C92" s="3" t="s">
        <v>102</v>
      </c>
      <c r="D92" s="3" t="s">
        <v>104</v>
      </c>
      <c r="E92" s="3" t="s">
        <v>106</v>
      </c>
      <c r="F92" s="3" t="s">
        <v>108</v>
      </c>
      <c r="G92" s="3" t="s">
        <v>31</v>
      </c>
      <c r="H92" s="3" t="s">
        <v>3</v>
      </c>
      <c r="I92" s="3" t="s">
        <v>4</v>
      </c>
      <c r="J92" s="3" t="s">
        <v>5</v>
      </c>
      <c r="K92" s="4" t="s">
        <v>112</v>
      </c>
      <c r="L92" s="55">
        <v>9133100192</v>
      </c>
      <c r="M92" s="55">
        <v>0</v>
      </c>
      <c r="N92" s="55">
        <v>8430901301.6700001</v>
      </c>
      <c r="O92" s="55">
        <v>702198890.33000004</v>
      </c>
      <c r="P92" s="55">
        <v>6324074950.6700001</v>
      </c>
      <c r="Q92" s="38">
        <f t="shared" si="94"/>
        <v>0.69243464078161288</v>
      </c>
      <c r="R92" s="55">
        <v>1850871591.4100001</v>
      </c>
      <c r="S92" s="38">
        <f t="shared" si="96"/>
        <v>0.2026553473081619</v>
      </c>
      <c r="T92" s="55">
        <v>1850871591.4100001</v>
      </c>
      <c r="U92" s="38">
        <f t="shared" ref="U92" si="104">+T92/N92</f>
        <v>0.21953424968257876</v>
      </c>
    </row>
    <row r="93" spans="1:21" s="9" customFormat="1" ht="15" customHeight="1" x14ac:dyDescent="0.3">
      <c r="A93" s="5" t="s">
        <v>98</v>
      </c>
      <c r="B93" s="5" t="s">
        <v>100</v>
      </c>
      <c r="C93" s="5" t="s">
        <v>102</v>
      </c>
      <c r="D93" s="5" t="s">
        <v>104</v>
      </c>
      <c r="E93" s="5" t="s">
        <v>106</v>
      </c>
      <c r="F93" s="5" t="s">
        <v>110</v>
      </c>
      <c r="G93" s="5"/>
      <c r="H93" s="5" t="s">
        <v>3</v>
      </c>
      <c r="I93" s="5" t="s">
        <v>4</v>
      </c>
      <c r="J93" s="5" t="s">
        <v>5</v>
      </c>
      <c r="K93" s="6" t="s">
        <v>111</v>
      </c>
      <c r="L93" s="32">
        <f>+L94</f>
        <v>3722815808</v>
      </c>
      <c r="M93" s="32">
        <f t="shared" ref="M93:T93" si="105">+M94</f>
        <v>0</v>
      </c>
      <c r="N93" s="32">
        <f t="shared" si="105"/>
        <v>3210468661.2800002</v>
      </c>
      <c r="O93" s="32">
        <f t="shared" si="105"/>
        <v>512347146.72000003</v>
      </c>
      <c r="P93" s="32">
        <f t="shared" si="105"/>
        <v>1777347847.28</v>
      </c>
      <c r="Q93" s="30">
        <f t="shared" ref="Q93:Q94" si="106">+P93/L93</f>
        <v>0.47742030198234292</v>
      </c>
      <c r="R93" s="32">
        <f t="shared" si="105"/>
        <v>623701759.53999996</v>
      </c>
      <c r="S93" s="30">
        <f t="shared" ref="S93:S94" si="107">+R93/L93</f>
        <v>0.16753494980861539</v>
      </c>
      <c r="T93" s="32">
        <f t="shared" si="105"/>
        <v>623701759.53999996</v>
      </c>
      <c r="U93" s="30">
        <f t="shared" ref="U93" si="108">+T93/L93</f>
        <v>0.16753494980861539</v>
      </c>
    </row>
    <row r="94" spans="1:21" ht="16.5" customHeight="1" x14ac:dyDescent="0.3">
      <c r="A94" s="3" t="s">
        <v>98</v>
      </c>
      <c r="B94" s="3" t="s">
        <v>100</v>
      </c>
      <c r="C94" s="3" t="s">
        <v>102</v>
      </c>
      <c r="D94" s="3" t="s">
        <v>104</v>
      </c>
      <c r="E94" s="3" t="s">
        <v>106</v>
      </c>
      <c r="F94" s="3" t="s">
        <v>110</v>
      </c>
      <c r="G94" s="3" t="s">
        <v>31</v>
      </c>
      <c r="H94" s="3" t="s">
        <v>3</v>
      </c>
      <c r="I94" s="3" t="s">
        <v>4</v>
      </c>
      <c r="J94" s="3" t="s">
        <v>5</v>
      </c>
      <c r="K94" s="4" t="s">
        <v>113</v>
      </c>
      <c r="L94" s="55">
        <v>3722815808</v>
      </c>
      <c r="M94" s="55">
        <v>0</v>
      </c>
      <c r="N94" s="55">
        <v>3210468661.2800002</v>
      </c>
      <c r="O94" s="55">
        <v>512347146.72000003</v>
      </c>
      <c r="P94" s="55">
        <v>1777347847.28</v>
      </c>
      <c r="Q94" s="38">
        <f t="shared" si="106"/>
        <v>0.47742030198234292</v>
      </c>
      <c r="R94" s="55">
        <v>623701759.53999996</v>
      </c>
      <c r="S94" s="38">
        <f t="shared" si="107"/>
        <v>0.16753494980861539</v>
      </c>
      <c r="T94" s="55">
        <v>623701759.53999996</v>
      </c>
      <c r="U94" s="38">
        <f t="shared" ref="U94" si="109">+T94/N94</f>
        <v>0.19427124988391342</v>
      </c>
    </row>
    <row r="95" spans="1:21" s="9" customFormat="1" ht="15" customHeight="1" x14ac:dyDescent="0.3">
      <c r="A95" s="5" t="s">
        <v>98</v>
      </c>
      <c r="B95" s="5" t="s">
        <v>114</v>
      </c>
      <c r="C95" s="5"/>
      <c r="D95" s="5"/>
      <c r="E95" s="5"/>
      <c r="F95" s="5"/>
      <c r="G95" s="5"/>
      <c r="H95" s="5" t="s">
        <v>3</v>
      </c>
      <c r="I95" s="5" t="s">
        <v>4</v>
      </c>
      <c r="J95" s="5" t="s">
        <v>5</v>
      </c>
      <c r="K95" s="6" t="s">
        <v>115</v>
      </c>
      <c r="L95" s="32">
        <f>+L96</f>
        <v>7016302000</v>
      </c>
      <c r="M95" s="32">
        <f t="shared" ref="M95:P97" si="110">+M96</f>
        <v>0</v>
      </c>
      <c r="N95" s="32">
        <f t="shared" si="110"/>
        <v>3584618968.6900001</v>
      </c>
      <c r="O95" s="32">
        <f t="shared" si="110"/>
        <v>3425183031.3099999</v>
      </c>
      <c r="P95" s="32">
        <f t="shared" si="110"/>
        <v>3584618968.6900001</v>
      </c>
      <c r="Q95" s="30">
        <f t="shared" ref="Q95:Q100" si="111">+P95/L95</f>
        <v>0.510898614211589</v>
      </c>
      <c r="R95" s="32">
        <f>+R96</f>
        <v>494689200.38999999</v>
      </c>
      <c r="S95" s="30">
        <f t="shared" ref="S95:S100" si="112">+R95/L95</f>
        <v>7.0505688094668673E-2</v>
      </c>
      <c r="T95" s="32">
        <f>+T96</f>
        <v>494689200.38999999</v>
      </c>
      <c r="U95" s="30">
        <f t="shared" ref="U95:U99" si="113">+T95/L95</f>
        <v>7.0505688094668673E-2</v>
      </c>
    </row>
    <row r="96" spans="1:21" s="9" customFormat="1" ht="15" customHeight="1" x14ac:dyDescent="0.3">
      <c r="A96" s="5" t="s">
        <v>98</v>
      </c>
      <c r="B96" s="5" t="s">
        <v>114</v>
      </c>
      <c r="C96" s="5" t="s">
        <v>102</v>
      </c>
      <c r="D96" s="5"/>
      <c r="E96" s="5"/>
      <c r="F96" s="5"/>
      <c r="G96" s="5"/>
      <c r="H96" s="5" t="s">
        <v>3</v>
      </c>
      <c r="I96" s="5" t="s">
        <v>4</v>
      </c>
      <c r="J96" s="5" t="s">
        <v>5</v>
      </c>
      <c r="K96" s="6" t="s">
        <v>103</v>
      </c>
      <c r="L96" s="32">
        <f>+L97</f>
        <v>7016302000</v>
      </c>
      <c r="M96" s="32">
        <f t="shared" si="110"/>
        <v>0</v>
      </c>
      <c r="N96" s="32">
        <f t="shared" si="110"/>
        <v>3584618968.6900001</v>
      </c>
      <c r="O96" s="32">
        <f t="shared" si="110"/>
        <v>3425183031.3099999</v>
      </c>
      <c r="P96" s="32">
        <f t="shared" si="110"/>
        <v>3584618968.6900001</v>
      </c>
      <c r="Q96" s="30">
        <f t="shared" si="111"/>
        <v>0.510898614211589</v>
      </c>
      <c r="R96" s="32">
        <f>+R97</f>
        <v>494689200.38999999</v>
      </c>
      <c r="S96" s="30">
        <f t="shared" si="112"/>
        <v>7.0505688094668673E-2</v>
      </c>
      <c r="T96" s="32">
        <f>+T97</f>
        <v>494689200.38999999</v>
      </c>
      <c r="U96" s="30">
        <f t="shared" si="113"/>
        <v>7.0505688094668673E-2</v>
      </c>
    </row>
    <row r="97" spans="1:21" s="9" customFormat="1" ht="15" customHeight="1" x14ac:dyDescent="0.3">
      <c r="A97" s="5" t="s">
        <v>98</v>
      </c>
      <c r="B97" s="5" t="s">
        <v>114</v>
      </c>
      <c r="C97" s="5" t="s">
        <v>102</v>
      </c>
      <c r="D97" s="5" t="s">
        <v>116</v>
      </c>
      <c r="E97" s="5" t="s">
        <v>0</v>
      </c>
      <c r="F97" s="5" t="s">
        <v>0</v>
      </c>
      <c r="G97" s="5" t="s">
        <v>0</v>
      </c>
      <c r="H97" s="5" t="s">
        <v>3</v>
      </c>
      <c r="I97" s="5" t="s">
        <v>4</v>
      </c>
      <c r="J97" s="5" t="s">
        <v>5</v>
      </c>
      <c r="K97" s="6" t="s">
        <v>117</v>
      </c>
      <c r="L97" s="32">
        <f>+L98</f>
        <v>7016302000</v>
      </c>
      <c r="M97" s="32">
        <f t="shared" si="110"/>
        <v>0</v>
      </c>
      <c r="N97" s="32">
        <f t="shared" si="110"/>
        <v>3584618968.6900001</v>
      </c>
      <c r="O97" s="32">
        <f t="shared" si="110"/>
        <v>3425183031.3099999</v>
      </c>
      <c r="P97" s="32">
        <f t="shared" si="110"/>
        <v>3584618968.6900001</v>
      </c>
      <c r="Q97" s="30">
        <f t="shared" si="111"/>
        <v>0.510898614211589</v>
      </c>
      <c r="R97" s="32">
        <f>+R98</f>
        <v>494689200.38999999</v>
      </c>
      <c r="S97" s="30">
        <f t="shared" si="112"/>
        <v>7.0505688094668673E-2</v>
      </c>
      <c r="T97" s="32">
        <f>+T98</f>
        <v>494689200.38999999</v>
      </c>
      <c r="U97" s="30">
        <f t="shared" si="113"/>
        <v>7.0505688094668673E-2</v>
      </c>
    </row>
    <row r="98" spans="1:21" s="9" customFormat="1" ht="15" customHeight="1" x14ac:dyDescent="0.3">
      <c r="A98" s="5" t="s">
        <v>98</v>
      </c>
      <c r="B98" s="5" t="s">
        <v>114</v>
      </c>
      <c r="C98" s="5" t="s">
        <v>102</v>
      </c>
      <c r="D98" s="5" t="s">
        <v>116</v>
      </c>
      <c r="E98" s="5" t="s">
        <v>118</v>
      </c>
      <c r="F98" s="5"/>
      <c r="G98" s="5"/>
      <c r="H98" s="5" t="s">
        <v>3</v>
      </c>
      <c r="I98" s="5" t="s">
        <v>4</v>
      </c>
      <c r="J98" s="5" t="s">
        <v>5</v>
      </c>
      <c r="K98" s="6" t="s">
        <v>119</v>
      </c>
      <c r="L98" s="32">
        <f>+L99+L101+L103+L105+L107</f>
        <v>7016302000</v>
      </c>
      <c r="M98" s="32">
        <f t="shared" ref="M98" si="114">+M99+M101+M103+M105+M107</f>
        <v>0</v>
      </c>
      <c r="N98" s="32">
        <f>+N99+N101+N103+N105+N107</f>
        <v>3584618968.6900001</v>
      </c>
      <c r="O98" s="32">
        <f>+O99+O101+O103+O105+O107</f>
        <v>3425183031.3099999</v>
      </c>
      <c r="P98" s="32">
        <f>+P99+P101+P103+P105+P107</f>
        <v>3584618968.6900001</v>
      </c>
      <c r="Q98" s="30">
        <f t="shared" si="111"/>
        <v>0.510898614211589</v>
      </c>
      <c r="R98" s="32">
        <f>+R99+R101+R103+R105+R107</f>
        <v>494689200.38999999</v>
      </c>
      <c r="S98" s="30">
        <f t="shared" si="112"/>
        <v>7.0505688094668673E-2</v>
      </c>
      <c r="T98" s="32">
        <f>+T99+T101+T103+T105+T107</f>
        <v>494689200.38999999</v>
      </c>
      <c r="U98" s="30">
        <f t="shared" si="113"/>
        <v>7.0505688094668673E-2</v>
      </c>
    </row>
    <row r="99" spans="1:21" s="9" customFormat="1" ht="15" customHeight="1" x14ac:dyDescent="0.3">
      <c r="A99" s="5" t="s">
        <v>98</v>
      </c>
      <c r="B99" s="5" t="s">
        <v>114</v>
      </c>
      <c r="C99" s="5" t="s">
        <v>102</v>
      </c>
      <c r="D99" s="5" t="s">
        <v>116</v>
      </c>
      <c r="E99" s="5" t="s">
        <v>118</v>
      </c>
      <c r="F99" s="5" t="s">
        <v>120</v>
      </c>
      <c r="G99" s="5"/>
      <c r="H99" s="5" t="s">
        <v>3</v>
      </c>
      <c r="I99" s="5" t="s">
        <v>4</v>
      </c>
      <c r="J99" s="5" t="s">
        <v>5</v>
      </c>
      <c r="K99" s="6" t="s">
        <v>121</v>
      </c>
      <c r="L99" s="32">
        <f>+L100</f>
        <v>40252800</v>
      </c>
      <c r="M99" s="32">
        <f t="shared" ref="M99" si="115">+M100</f>
        <v>0</v>
      </c>
      <c r="N99" s="32">
        <f>+N100</f>
        <v>40233052</v>
      </c>
      <c r="O99" s="32">
        <f>+O100</f>
        <v>19748</v>
      </c>
      <c r="P99" s="32">
        <f>+P100</f>
        <v>40233052</v>
      </c>
      <c r="Q99" s="30">
        <f t="shared" si="111"/>
        <v>0.99950940058828208</v>
      </c>
      <c r="R99" s="32">
        <f>+R100</f>
        <v>2402182</v>
      </c>
      <c r="S99" s="30">
        <f t="shared" si="112"/>
        <v>5.9677388902138487E-2</v>
      </c>
      <c r="T99" s="32">
        <f>+T100</f>
        <v>2402182</v>
      </c>
      <c r="U99" s="30">
        <f t="shared" si="113"/>
        <v>5.9677388902138487E-2</v>
      </c>
    </row>
    <row r="100" spans="1:21" ht="16.5" customHeight="1" x14ac:dyDescent="0.3">
      <c r="A100" s="3" t="s">
        <v>98</v>
      </c>
      <c r="B100" s="3" t="s">
        <v>114</v>
      </c>
      <c r="C100" s="3" t="s">
        <v>102</v>
      </c>
      <c r="D100" s="3" t="s">
        <v>116</v>
      </c>
      <c r="E100" s="3" t="s">
        <v>118</v>
      </c>
      <c r="F100" s="3" t="s">
        <v>120</v>
      </c>
      <c r="G100" s="3" t="s">
        <v>31</v>
      </c>
      <c r="H100" s="3" t="s">
        <v>3</v>
      </c>
      <c r="I100" s="3" t="s">
        <v>4</v>
      </c>
      <c r="J100" s="3" t="s">
        <v>5</v>
      </c>
      <c r="K100" s="4" t="s">
        <v>130</v>
      </c>
      <c r="L100" s="55">
        <v>40252800</v>
      </c>
      <c r="M100" s="55">
        <v>0</v>
      </c>
      <c r="N100" s="55">
        <v>40233052</v>
      </c>
      <c r="O100" s="55">
        <v>19748</v>
      </c>
      <c r="P100" s="55">
        <v>40233052</v>
      </c>
      <c r="Q100" s="38">
        <f t="shared" si="111"/>
        <v>0.99950940058828208</v>
      </c>
      <c r="R100" s="55">
        <v>2402182</v>
      </c>
      <c r="S100" s="38">
        <f t="shared" si="112"/>
        <v>5.9677388902138487E-2</v>
      </c>
      <c r="T100" s="55">
        <v>2402182</v>
      </c>
      <c r="U100" s="38">
        <f t="shared" ref="U100" si="116">+T100/N100</f>
        <v>5.9706680964695398E-2</v>
      </c>
    </row>
    <row r="101" spans="1:21" s="9" customFormat="1" ht="15" customHeight="1" x14ac:dyDescent="0.3">
      <c r="A101" s="5" t="s">
        <v>98</v>
      </c>
      <c r="B101" s="5" t="s">
        <v>114</v>
      </c>
      <c r="C101" s="5" t="s">
        <v>102</v>
      </c>
      <c r="D101" s="5" t="s">
        <v>116</v>
      </c>
      <c r="E101" s="5" t="s">
        <v>118</v>
      </c>
      <c r="F101" s="5" t="s">
        <v>122</v>
      </c>
      <c r="G101" s="5"/>
      <c r="H101" s="5" t="s">
        <v>3</v>
      </c>
      <c r="I101" s="5" t="s">
        <v>4</v>
      </c>
      <c r="J101" s="5" t="s">
        <v>5</v>
      </c>
      <c r="K101" s="6" t="s">
        <v>123</v>
      </c>
      <c r="L101" s="32">
        <f>+L102</f>
        <v>3866986299</v>
      </c>
      <c r="M101" s="32">
        <f t="shared" ref="M101:T101" si="117">+M102</f>
        <v>0</v>
      </c>
      <c r="N101" s="32">
        <f t="shared" si="117"/>
        <v>2204105502.6900001</v>
      </c>
      <c r="O101" s="32">
        <f t="shared" si="117"/>
        <v>1662880796.3099999</v>
      </c>
      <c r="P101" s="32">
        <f t="shared" si="117"/>
        <v>2204105502.6900001</v>
      </c>
      <c r="Q101" s="30">
        <f t="shared" ref="Q101:Q102" si="118">+P101/L101</f>
        <v>0.5699801686031265</v>
      </c>
      <c r="R101" s="32">
        <f t="shared" si="117"/>
        <v>173999838.99000001</v>
      </c>
      <c r="S101" s="30">
        <f t="shared" ref="S101:S102" si="119">+R101/L101</f>
        <v>4.4996238811344187E-2</v>
      </c>
      <c r="T101" s="32">
        <f t="shared" si="117"/>
        <v>173999838.99000001</v>
      </c>
      <c r="U101" s="30">
        <f t="shared" ref="U101" si="120">+T101/L101</f>
        <v>4.4996238811344187E-2</v>
      </c>
    </row>
    <row r="102" spans="1:21" ht="16.5" customHeight="1" x14ac:dyDescent="0.3">
      <c r="A102" s="3" t="s">
        <v>98</v>
      </c>
      <c r="B102" s="3" t="s">
        <v>114</v>
      </c>
      <c r="C102" s="3" t="s">
        <v>102</v>
      </c>
      <c r="D102" s="3" t="s">
        <v>116</v>
      </c>
      <c r="E102" s="3" t="s">
        <v>118</v>
      </c>
      <c r="F102" s="3" t="s">
        <v>122</v>
      </c>
      <c r="G102" s="3" t="s">
        <v>31</v>
      </c>
      <c r="H102" s="3" t="s">
        <v>3</v>
      </c>
      <c r="I102" s="3" t="s">
        <v>4</v>
      </c>
      <c r="J102" s="3" t="s">
        <v>5</v>
      </c>
      <c r="K102" s="4" t="s">
        <v>131</v>
      </c>
      <c r="L102" s="55">
        <v>3866986299</v>
      </c>
      <c r="M102" s="55">
        <v>0</v>
      </c>
      <c r="N102" s="55">
        <v>2204105502.6900001</v>
      </c>
      <c r="O102" s="55">
        <v>1662880796.3099999</v>
      </c>
      <c r="P102" s="55">
        <v>2204105502.6900001</v>
      </c>
      <c r="Q102" s="38">
        <f t="shared" si="118"/>
        <v>0.5699801686031265</v>
      </c>
      <c r="R102" s="55">
        <v>173999838.99000001</v>
      </c>
      <c r="S102" s="38">
        <f t="shared" si="119"/>
        <v>4.4996238811344187E-2</v>
      </c>
      <c r="T102" s="55">
        <v>173999838.99000001</v>
      </c>
      <c r="U102" s="38">
        <f t="shared" ref="U102" si="121">+T102/N102</f>
        <v>7.8943516441314601E-2</v>
      </c>
    </row>
    <row r="103" spans="1:21" s="9" customFormat="1" ht="15" customHeight="1" x14ac:dyDescent="0.3">
      <c r="A103" s="5" t="s">
        <v>98</v>
      </c>
      <c r="B103" s="5" t="s">
        <v>114</v>
      </c>
      <c r="C103" s="5" t="s">
        <v>102</v>
      </c>
      <c r="D103" s="5" t="s">
        <v>116</v>
      </c>
      <c r="E103" s="5" t="s">
        <v>118</v>
      </c>
      <c r="F103" s="5" t="s">
        <v>124</v>
      </c>
      <c r="G103" s="5"/>
      <c r="H103" s="5" t="s">
        <v>3</v>
      </c>
      <c r="I103" s="5" t="s">
        <v>4</v>
      </c>
      <c r="J103" s="5" t="s">
        <v>5</v>
      </c>
      <c r="K103" s="6" t="s">
        <v>125</v>
      </c>
      <c r="L103" s="32">
        <f>+L104</f>
        <v>2298050901</v>
      </c>
      <c r="M103" s="32">
        <f t="shared" ref="M103:T103" si="122">+M104</f>
        <v>0</v>
      </c>
      <c r="N103" s="32">
        <f t="shared" si="122"/>
        <v>919928162</v>
      </c>
      <c r="O103" s="32">
        <f t="shared" si="122"/>
        <v>1378122739</v>
      </c>
      <c r="P103" s="32">
        <f t="shared" si="122"/>
        <v>919928162</v>
      </c>
      <c r="Q103" s="30">
        <f t="shared" ref="Q103:Q104" si="123">+P103/L103</f>
        <v>0.40030800083657503</v>
      </c>
      <c r="R103" s="32">
        <f t="shared" si="122"/>
        <v>267681734.40000001</v>
      </c>
      <c r="S103" s="30">
        <f t="shared" ref="S103:S104" si="124">+R103/L103</f>
        <v>0.11648207369276195</v>
      </c>
      <c r="T103" s="32">
        <f t="shared" si="122"/>
        <v>267681734.40000001</v>
      </c>
      <c r="U103" s="30">
        <f t="shared" ref="U103" si="125">+T103/L103</f>
        <v>0.11648207369276195</v>
      </c>
    </row>
    <row r="104" spans="1:21" ht="16.5" customHeight="1" x14ac:dyDescent="0.3">
      <c r="A104" s="3" t="s">
        <v>98</v>
      </c>
      <c r="B104" s="3" t="s">
        <v>114</v>
      </c>
      <c r="C104" s="3" t="s">
        <v>102</v>
      </c>
      <c r="D104" s="3" t="s">
        <v>116</v>
      </c>
      <c r="E104" s="3" t="s">
        <v>118</v>
      </c>
      <c r="F104" s="3" t="s">
        <v>124</v>
      </c>
      <c r="G104" s="3" t="s">
        <v>31</v>
      </c>
      <c r="H104" s="3" t="s">
        <v>3</v>
      </c>
      <c r="I104" s="3" t="s">
        <v>4</v>
      </c>
      <c r="J104" s="3" t="s">
        <v>5</v>
      </c>
      <c r="K104" s="4" t="s">
        <v>132</v>
      </c>
      <c r="L104" s="55">
        <v>2298050901</v>
      </c>
      <c r="M104" s="55">
        <v>0</v>
      </c>
      <c r="N104" s="55">
        <v>919928162</v>
      </c>
      <c r="O104" s="55">
        <v>1378122739</v>
      </c>
      <c r="P104" s="55">
        <v>919928162</v>
      </c>
      <c r="Q104" s="38">
        <f t="shared" si="123"/>
        <v>0.40030800083657503</v>
      </c>
      <c r="R104" s="55">
        <v>267681734.40000001</v>
      </c>
      <c r="S104" s="38">
        <f t="shared" si="124"/>
        <v>0.11648207369276195</v>
      </c>
      <c r="T104" s="55">
        <v>267681734.40000001</v>
      </c>
      <c r="U104" s="38">
        <f t="shared" ref="U104" si="126">+T104/N104</f>
        <v>0.29098112815465693</v>
      </c>
    </row>
    <row r="105" spans="1:21" s="9" customFormat="1" ht="15" customHeight="1" x14ac:dyDescent="0.3">
      <c r="A105" s="5" t="s">
        <v>98</v>
      </c>
      <c r="B105" s="5" t="s">
        <v>114</v>
      </c>
      <c r="C105" s="5" t="s">
        <v>102</v>
      </c>
      <c r="D105" s="5" t="s">
        <v>116</v>
      </c>
      <c r="E105" s="5" t="s">
        <v>118</v>
      </c>
      <c r="F105" s="5" t="s">
        <v>126</v>
      </c>
      <c r="G105" s="5"/>
      <c r="H105" s="5" t="s">
        <v>3</v>
      </c>
      <c r="I105" s="5" t="s">
        <v>4</v>
      </c>
      <c r="J105" s="5" t="s">
        <v>5</v>
      </c>
      <c r="K105" s="6" t="s">
        <v>127</v>
      </c>
      <c r="L105" s="32">
        <f>+L106</f>
        <v>474412000</v>
      </c>
      <c r="M105" s="32">
        <f t="shared" ref="M105:T105" si="127">+M106</f>
        <v>0</v>
      </c>
      <c r="N105" s="32">
        <f t="shared" si="127"/>
        <v>420350728</v>
      </c>
      <c r="O105" s="32">
        <f t="shared" si="127"/>
        <v>54061272</v>
      </c>
      <c r="P105" s="32">
        <f t="shared" si="127"/>
        <v>420350728</v>
      </c>
      <c r="Q105" s="30">
        <f t="shared" ref="Q105:Q106" si="128">+P105/L105</f>
        <v>0.88604573240137263</v>
      </c>
      <c r="R105" s="32">
        <f t="shared" si="127"/>
        <v>50603921</v>
      </c>
      <c r="S105" s="30">
        <f t="shared" ref="S105:S106" si="129">+R105/L105</f>
        <v>0.10666661256460629</v>
      </c>
      <c r="T105" s="32">
        <f t="shared" si="127"/>
        <v>50603921</v>
      </c>
      <c r="U105" s="30">
        <f t="shared" ref="U105" si="130">+T105/L105</f>
        <v>0.10666661256460629</v>
      </c>
    </row>
    <row r="106" spans="1:21" ht="16.5" customHeight="1" x14ac:dyDescent="0.3">
      <c r="A106" s="3" t="s">
        <v>98</v>
      </c>
      <c r="B106" s="3" t="s">
        <v>114</v>
      </c>
      <c r="C106" s="3" t="s">
        <v>102</v>
      </c>
      <c r="D106" s="3" t="s">
        <v>116</v>
      </c>
      <c r="E106" s="3" t="s">
        <v>118</v>
      </c>
      <c r="F106" s="3" t="s">
        <v>126</v>
      </c>
      <c r="G106" s="3" t="s">
        <v>31</v>
      </c>
      <c r="H106" s="3" t="s">
        <v>3</v>
      </c>
      <c r="I106" s="3" t="s">
        <v>4</v>
      </c>
      <c r="J106" s="3" t="s">
        <v>5</v>
      </c>
      <c r="K106" s="4" t="s">
        <v>133</v>
      </c>
      <c r="L106" s="55">
        <v>474412000</v>
      </c>
      <c r="M106" s="55">
        <v>0</v>
      </c>
      <c r="N106" s="55">
        <v>420350728</v>
      </c>
      <c r="O106" s="55">
        <v>54061272</v>
      </c>
      <c r="P106" s="55">
        <v>420350728</v>
      </c>
      <c r="Q106" s="38">
        <f t="shared" si="128"/>
        <v>0.88604573240137263</v>
      </c>
      <c r="R106" s="55">
        <v>50603921</v>
      </c>
      <c r="S106" s="38">
        <f t="shared" si="129"/>
        <v>0.10666661256460629</v>
      </c>
      <c r="T106" s="55">
        <v>50603921</v>
      </c>
      <c r="U106" s="38">
        <f t="shared" ref="U106" si="131">+T106/N106</f>
        <v>0.12038499669257145</v>
      </c>
    </row>
    <row r="107" spans="1:21" s="9" customFormat="1" ht="15" customHeight="1" x14ac:dyDescent="0.3">
      <c r="A107" s="5" t="s">
        <v>98</v>
      </c>
      <c r="B107" s="5" t="s">
        <v>114</v>
      </c>
      <c r="C107" s="5" t="s">
        <v>102</v>
      </c>
      <c r="D107" s="5" t="s">
        <v>116</v>
      </c>
      <c r="E107" s="5" t="s">
        <v>118</v>
      </c>
      <c r="F107" s="5" t="s">
        <v>128</v>
      </c>
      <c r="G107" s="5"/>
      <c r="H107" s="5" t="s">
        <v>3</v>
      </c>
      <c r="I107" s="5" t="s">
        <v>4</v>
      </c>
      <c r="J107" s="5" t="s">
        <v>5</v>
      </c>
      <c r="K107" s="6" t="s">
        <v>129</v>
      </c>
      <c r="L107" s="32">
        <f>+L108</f>
        <v>336600000</v>
      </c>
      <c r="M107" s="32">
        <f t="shared" ref="M107:R107" si="132">+M108</f>
        <v>0</v>
      </c>
      <c r="N107" s="32">
        <f t="shared" si="132"/>
        <v>1524</v>
      </c>
      <c r="O107" s="32">
        <f t="shared" si="132"/>
        <v>330098476</v>
      </c>
      <c r="P107" s="32">
        <f t="shared" si="132"/>
        <v>1524</v>
      </c>
      <c r="Q107" s="30">
        <f t="shared" ref="Q107:Q109" si="133">+P107/L107</f>
        <v>4.5276292335115869E-6</v>
      </c>
      <c r="R107" s="32">
        <f t="shared" si="132"/>
        <v>1524</v>
      </c>
      <c r="S107" s="30">
        <f t="shared" ref="S107:S108" si="134">+R107/L107</f>
        <v>4.5276292335115869E-6</v>
      </c>
      <c r="T107" s="47">
        <v>1524</v>
      </c>
      <c r="U107" s="30">
        <f t="shared" ref="U107:U108" si="135">+T107/L107</f>
        <v>4.5276292335115869E-6</v>
      </c>
    </row>
    <row r="108" spans="1:21" ht="16.5" customHeight="1" x14ac:dyDescent="0.3">
      <c r="A108" s="3" t="s">
        <v>98</v>
      </c>
      <c r="B108" s="3" t="s">
        <v>114</v>
      </c>
      <c r="C108" s="3" t="s">
        <v>102</v>
      </c>
      <c r="D108" s="3" t="s">
        <v>116</v>
      </c>
      <c r="E108" s="3" t="s">
        <v>118</v>
      </c>
      <c r="F108" s="3" t="s">
        <v>128</v>
      </c>
      <c r="G108" s="3" t="s">
        <v>31</v>
      </c>
      <c r="H108" s="3" t="s">
        <v>3</v>
      </c>
      <c r="I108" s="3" t="s">
        <v>4</v>
      </c>
      <c r="J108" s="3" t="s">
        <v>5</v>
      </c>
      <c r="K108" s="4" t="s">
        <v>134</v>
      </c>
      <c r="L108" s="37">
        <v>336600000</v>
      </c>
      <c r="M108" s="37">
        <v>0</v>
      </c>
      <c r="N108" s="37">
        <v>1524</v>
      </c>
      <c r="O108" s="37">
        <v>330098476</v>
      </c>
      <c r="P108" s="37">
        <v>1524</v>
      </c>
      <c r="Q108" s="38">
        <f t="shared" si="133"/>
        <v>4.5276292335115869E-6</v>
      </c>
      <c r="R108" s="37">
        <v>1524</v>
      </c>
      <c r="S108" s="38">
        <f t="shared" si="134"/>
        <v>4.5276292335115869E-6</v>
      </c>
      <c r="T108" s="37">
        <v>1524</v>
      </c>
      <c r="U108" s="38">
        <f t="shared" si="135"/>
        <v>4.5276292335115869E-6</v>
      </c>
    </row>
    <row r="109" spans="1:21" x14ac:dyDescent="0.3">
      <c r="A109" s="49" t="s">
        <v>157</v>
      </c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50">
        <f>+L86+L7</f>
        <v>59074191000</v>
      </c>
      <c r="M109" s="50">
        <f>+M86+M7</f>
        <v>2679215000</v>
      </c>
      <c r="N109" s="50">
        <f t="shared" ref="N109:T109" si="136">+N86+N7</f>
        <v>50880499501.040001</v>
      </c>
      <c r="O109" s="50">
        <f t="shared" si="136"/>
        <v>5507976498.960001</v>
      </c>
      <c r="P109" s="50">
        <f>+P86+P7</f>
        <v>23830097563.959999</v>
      </c>
      <c r="Q109" s="51">
        <f t="shared" si="133"/>
        <v>0.40339270264335908</v>
      </c>
      <c r="R109" s="50">
        <f t="shared" si="136"/>
        <v>14565442533.67</v>
      </c>
      <c r="S109" s="51">
        <f>+R109/L109</f>
        <v>0.24656186207729869</v>
      </c>
      <c r="T109" s="50">
        <f t="shared" si="136"/>
        <v>14565442533.67</v>
      </c>
      <c r="U109" s="51">
        <f>+T109/L109</f>
        <v>0.24656186207729869</v>
      </c>
    </row>
    <row r="110" spans="1:21" x14ac:dyDescent="0.3">
      <c r="A110" s="52"/>
      <c r="B110" s="42" t="s">
        <v>158</v>
      </c>
      <c r="C110" s="52"/>
      <c r="D110" s="52"/>
      <c r="E110" s="52"/>
      <c r="F110" s="52"/>
      <c r="G110" s="52"/>
      <c r="H110" s="52"/>
      <c r="I110" s="52"/>
      <c r="J110" s="52"/>
      <c r="K110" s="52"/>
      <c r="L110" s="53"/>
      <c r="M110" s="52"/>
      <c r="N110" s="52"/>
      <c r="O110" s="52"/>
      <c r="P110" s="52"/>
      <c r="Q110" s="54"/>
      <c r="R110" s="52"/>
      <c r="S110" s="54"/>
      <c r="T110" s="52"/>
      <c r="U110" s="54"/>
    </row>
    <row r="111" spans="1:21" x14ac:dyDescent="0.3">
      <c r="L111" s="12"/>
    </row>
    <row r="113" spans="1:21" x14ac:dyDescent="0.3">
      <c r="A113" s="2" t="s">
        <v>0</v>
      </c>
      <c r="B113" s="2" t="s">
        <v>0</v>
      </c>
      <c r="C113" s="2" t="s">
        <v>0</v>
      </c>
      <c r="D113" s="2" t="s">
        <v>0</v>
      </c>
      <c r="E113" s="2" t="s">
        <v>0</v>
      </c>
      <c r="F113" s="2" t="s">
        <v>0</v>
      </c>
      <c r="G113" s="2" t="s">
        <v>0</v>
      </c>
      <c r="H113" s="2" t="s">
        <v>0</v>
      </c>
      <c r="I113" s="2" t="s">
        <v>0</v>
      </c>
      <c r="J113" s="2" t="s">
        <v>0</v>
      </c>
      <c r="K113" s="2" t="s">
        <v>0</v>
      </c>
      <c r="L113" s="2" t="s">
        <v>0</v>
      </c>
      <c r="M113" s="2"/>
      <c r="N113" s="2" t="s">
        <v>0</v>
      </c>
      <c r="O113" s="2" t="s">
        <v>0</v>
      </c>
      <c r="P113" s="2" t="s">
        <v>0</v>
      </c>
      <c r="Q113" s="2" t="s">
        <v>0</v>
      </c>
      <c r="R113" s="2" t="s">
        <v>0</v>
      </c>
      <c r="S113" s="2" t="s">
        <v>0</v>
      </c>
      <c r="T113" s="2" t="s">
        <v>0</v>
      </c>
      <c r="U113" s="2"/>
    </row>
  </sheetData>
  <mergeCells count="16">
    <mergeCell ref="T5:U5"/>
    <mergeCell ref="A109:K109"/>
    <mergeCell ref="A1:T1"/>
    <mergeCell ref="A2:T2"/>
    <mergeCell ref="A5:A6"/>
    <mergeCell ref="B5:G6"/>
    <mergeCell ref="H5:H6"/>
    <mergeCell ref="I5:I6"/>
    <mergeCell ref="J5:J6"/>
    <mergeCell ref="K5:K6"/>
    <mergeCell ref="L5:L6"/>
    <mergeCell ref="M5:M6"/>
    <mergeCell ref="N5:N6"/>
    <mergeCell ref="O5:O6"/>
    <mergeCell ref="P5:Q5"/>
    <mergeCell ref="R5:S5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Header>&amp;R&amp;"Aptos"&amp;10&amp;KFF0000 Información pública&amp;1#_x000D_</oddHeader>
    <oddFooter>&amp;R&amp;"Arial,Regular"&amp;8 Página 
&amp;"-,Regular"&amp;P 
&amp;"-,Regular"de 
&amp;"-,Regular"&amp;N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Lorena Bernal Navarro</dc:creator>
  <cp:lastModifiedBy>Alma Lorena Bernal Navarro</cp:lastModifiedBy>
  <dcterms:created xsi:type="dcterms:W3CDTF">2026-05-05T13:20:22Z</dcterms:created>
  <dcterms:modified xsi:type="dcterms:W3CDTF">2026-05-05T14:51:07Z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c9276b6-75f1-4620-a6a2-153244a3486e_Enabled">
    <vt:lpwstr>true</vt:lpwstr>
  </property>
  <property fmtid="{D5CDD505-2E9C-101B-9397-08002B2CF9AE}" pid="3" name="MSIP_Label_7c9276b6-75f1-4620-a6a2-153244a3486e_SetDate">
    <vt:lpwstr>2026-05-05T13:35:42Z</vt:lpwstr>
  </property>
  <property fmtid="{D5CDD505-2E9C-101B-9397-08002B2CF9AE}" pid="4" name="MSIP_Label_7c9276b6-75f1-4620-a6a2-153244a3486e_Method">
    <vt:lpwstr>Privileged</vt:lpwstr>
  </property>
  <property fmtid="{D5CDD505-2E9C-101B-9397-08002B2CF9AE}" pid="5" name="MSIP_Label_7c9276b6-75f1-4620-a6a2-153244a3486e_Name">
    <vt:lpwstr>Pru_Pública</vt:lpwstr>
  </property>
  <property fmtid="{D5CDD505-2E9C-101B-9397-08002B2CF9AE}" pid="6" name="MSIP_Label_7c9276b6-75f1-4620-a6a2-153244a3486e_SiteId">
    <vt:lpwstr>2cdab013-7b2d-4428-b384-326c870248c1</vt:lpwstr>
  </property>
  <property fmtid="{D5CDD505-2E9C-101B-9397-08002B2CF9AE}" pid="7" name="MSIP_Label_7c9276b6-75f1-4620-a6a2-153244a3486e_ActionId">
    <vt:lpwstr>6fd5ae03-ade6-4422-a943-8b4508845945</vt:lpwstr>
  </property>
  <property fmtid="{D5CDD505-2E9C-101B-9397-08002B2CF9AE}" pid="8" name="MSIP_Label_7c9276b6-75f1-4620-a6a2-153244a3486e_ContentBits">
    <vt:lpwstr>1</vt:lpwstr>
  </property>
  <property fmtid="{D5CDD505-2E9C-101B-9397-08002B2CF9AE}" pid="9" name="MSIP_Label_7c9276b6-75f1-4620-a6a2-153244a3486e_Tag">
    <vt:lpwstr>10, 0, 1, 1</vt:lpwstr>
  </property>
</Properties>
</file>