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P:\GESTION ADMINISTRATIVA Y FINANCIERA\Recursos Humanos\SEGURIDAD Y SALUD EN EL TRABAJO -SST\Indicadores\"/>
    </mc:Choice>
  </mc:AlternateContent>
  <xr:revisionPtr revIDLastSave="0" documentId="13_ncr:1_{A4607A2A-2D10-4ECB-9F0E-86735F6024CF}" xr6:coauthVersionLast="47" xr6:coauthVersionMax="47" xr10:uidLastSave="{00000000-0000-0000-0000-000000000000}"/>
  <bookViews>
    <workbookView xWindow="-120" yWindow="-120" windowWidth="20730" windowHeight="11040" tabRatio="847" xr2:uid="{00000000-000D-0000-FFFF-FFFF00000000}"/>
  </bookViews>
  <sheets>
    <sheet name="Indicadores SST" sheetId="1" r:id="rId1"/>
    <sheet name="Ind 1 Seguimiento" sheetId="4" r:id="rId2"/>
    <sheet name="Ind 2 Capacitacion" sheetId="5" r:id="rId3"/>
    <sheet name="Ind 3 Ausentismo" sheetId="6" r:id="rId4"/>
    <sheet name="Ind 4 F AT" sheetId="7" r:id="rId5"/>
    <sheet name="Ind 5 Sev AT" sheetId="8" r:id="rId6"/>
    <sheet name="Ind 6 AT Mortal" sheetId="9" r:id="rId7"/>
    <sheet name="Ind 7 Enf Prev" sheetId="10" r:id="rId8"/>
    <sheet name="Ind 8 Enf Inc" sheetId="11" r:id="rId9"/>
    <sheet name="Ind 9 Estructura" sheetId="12" r:id="rId10"/>
    <sheet name="Ind 11 CondSalud" sheetId="13" r:id="rId11"/>
  </sheets>
  <definedNames>
    <definedName name="_xlnm._FilterDatabase" localSheetId="3" hidden="1">'Ind 3 Ausentismo'!$Q$1:$AB$1</definedName>
    <definedName name="_xlnm._FilterDatabase" localSheetId="0" hidden="1">'Indicadores SST'!$A$1:$Z$10</definedName>
    <definedName name="_xlnm.Print_Area" localSheetId="1">'Ind 1 Seguimiento'!$A$1:$M$50</definedName>
    <definedName name="_xlnm.Print_Area" localSheetId="10">'Ind 11 CondSalud'!$A$1:$M$51</definedName>
    <definedName name="_xlnm.Print_Area" localSheetId="2">'Ind 2 Capacitacion'!$A$1:$M$50</definedName>
    <definedName name="_xlnm.Print_Area" localSheetId="3">'Ind 3 Ausentismo'!$A$1:$M$51</definedName>
    <definedName name="_xlnm.Print_Area" localSheetId="4">'Ind 4 F AT'!$A$1:$M$50</definedName>
    <definedName name="_xlnm.Print_Area" localSheetId="5">'Ind 5 Sev AT'!$A$1:$M$51</definedName>
    <definedName name="_xlnm.Print_Area" localSheetId="6">'Ind 6 AT Mortal'!$A$1:$M$49</definedName>
    <definedName name="_xlnm.Print_Area" localSheetId="7">'Ind 7 Enf Prev'!$A$1:$M$51</definedName>
    <definedName name="_xlnm.Print_Area" localSheetId="8">'Ind 8 Enf Inc'!$A$1:$M$50</definedName>
    <definedName name="_xlnm.Print_Area" localSheetId="9">'Ind 9 Estructura'!$A$1:$L$46</definedName>
    <definedName name="_xlnm.Print_Area" localSheetId="0">'Indicadores SST'!$A$1:$P$12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7" l="1"/>
  <c r="L20" i="7"/>
  <c r="K20" i="7"/>
  <c r="J20" i="7"/>
  <c r="I20" i="7"/>
  <c r="H20" i="7"/>
  <c r="G20" i="7"/>
  <c r="F20" i="7"/>
  <c r="E20" i="7"/>
  <c r="D20" i="7"/>
  <c r="C20" i="7"/>
  <c r="B20" i="7"/>
  <c r="I22" i="13"/>
  <c r="J20" i="11"/>
  <c r="L21" i="5"/>
  <c r="L22" i="13"/>
  <c r="F22" i="13"/>
  <c r="E22" i="13"/>
  <c r="H22" i="13"/>
  <c r="B14" i="11"/>
  <c r="B14" i="9"/>
  <c r="B14" i="8"/>
  <c r="B13" i="8"/>
  <c r="B24" i="13"/>
  <c r="C22" i="13"/>
  <c r="D22" i="13"/>
  <c r="G22" i="13"/>
  <c r="J22" i="13"/>
  <c r="K22" i="13"/>
  <c r="M22" i="13"/>
  <c r="B22" i="13"/>
  <c r="B14" i="13" l="1"/>
  <c r="B13" i="13"/>
  <c r="B12" i="13"/>
  <c r="B11" i="13"/>
  <c r="B10" i="13"/>
  <c r="B9" i="13"/>
  <c r="B8" i="13"/>
  <c r="B7" i="13"/>
  <c r="B23" i="13"/>
  <c r="K23" i="13"/>
  <c r="H23" i="13"/>
  <c r="E35" i="12"/>
  <c r="G35" i="12" s="1"/>
  <c r="B14" i="12"/>
  <c r="B13" i="12"/>
  <c r="B12" i="12"/>
  <c r="B11" i="12"/>
  <c r="B10" i="12"/>
  <c r="B9" i="12"/>
  <c r="B8" i="12"/>
  <c r="B7" i="12"/>
  <c r="J21" i="7"/>
  <c r="AB9" i="7"/>
  <c r="AB8" i="7"/>
  <c r="AB7" i="7"/>
  <c r="AB6" i="7"/>
  <c r="AB5" i="7"/>
  <c r="AB4" i="7"/>
  <c r="AB3" i="7"/>
  <c r="AB2" i="7"/>
  <c r="AB14" i="7" s="1"/>
  <c r="AB1" i="7"/>
  <c r="Y12" i="7"/>
  <c r="Y11" i="7"/>
  <c r="Y10" i="7"/>
  <c r="Y9" i="7"/>
  <c r="Y8" i="7"/>
  <c r="Y7" i="7"/>
  <c r="Y6" i="7"/>
  <c r="Y5" i="7"/>
  <c r="Y4" i="7"/>
  <c r="Y3" i="7"/>
  <c r="Y2" i="7"/>
  <c r="Y14" i="7" s="1"/>
  <c r="Y1" i="7"/>
  <c r="V12" i="7"/>
  <c r="V11" i="7"/>
  <c r="V10" i="7"/>
  <c r="V9" i="7"/>
  <c r="V8" i="7"/>
  <c r="V7" i="7"/>
  <c r="V6" i="7"/>
  <c r="V5" i="7"/>
  <c r="V4" i="7"/>
  <c r="V3" i="7"/>
  <c r="V2" i="7"/>
  <c r="V14" i="7" s="1"/>
  <c r="V1" i="7"/>
  <c r="S12" i="7"/>
  <c r="S11" i="7"/>
  <c r="S10" i="7"/>
  <c r="S9" i="7"/>
  <c r="S8" i="7"/>
  <c r="S7" i="7"/>
  <c r="S6" i="7"/>
  <c r="S5" i="7"/>
  <c r="S4" i="7"/>
  <c r="S3" i="7"/>
  <c r="S2" i="7"/>
  <c r="S1" i="7"/>
  <c r="E23" i="13" l="1"/>
  <c r="S14" i="7"/>
  <c r="B23" i="4" l="1"/>
  <c r="M20" i="11"/>
  <c r="M21" i="11" s="1"/>
  <c r="L20" i="11"/>
  <c r="L21" i="11" s="1"/>
  <c r="K20" i="11"/>
  <c r="J21" i="11"/>
  <c r="I20" i="11"/>
  <c r="I21" i="11" s="1"/>
  <c r="H20" i="11"/>
  <c r="G20" i="11"/>
  <c r="G21" i="11" s="1"/>
  <c r="F20" i="11"/>
  <c r="F21" i="11" s="1"/>
  <c r="E20" i="11"/>
  <c r="E21" i="11" s="1"/>
  <c r="D20" i="11"/>
  <c r="D21" i="11" s="1"/>
  <c r="C20" i="11"/>
  <c r="C21" i="11" s="1"/>
  <c r="B20" i="11"/>
  <c r="B13" i="11"/>
  <c r="B12" i="11"/>
  <c r="B11" i="11"/>
  <c r="B10" i="11"/>
  <c r="B9" i="11"/>
  <c r="B8" i="11"/>
  <c r="B7" i="11"/>
  <c r="B14" i="10"/>
  <c r="B13" i="10"/>
  <c r="B12" i="10"/>
  <c r="B11" i="10"/>
  <c r="B10" i="10"/>
  <c r="B9" i="10"/>
  <c r="B8" i="10"/>
  <c r="B7" i="10"/>
  <c r="K21" i="9"/>
  <c r="B21" i="9"/>
  <c r="B13" i="9"/>
  <c r="B12" i="9"/>
  <c r="B11" i="9"/>
  <c r="B10" i="9"/>
  <c r="B9" i="9"/>
  <c r="B8" i="9"/>
  <c r="B7" i="9"/>
  <c r="B12" i="8"/>
  <c r="B11" i="8"/>
  <c r="B10" i="8"/>
  <c r="B9" i="8"/>
  <c r="B8" i="8"/>
  <c r="B7" i="8"/>
  <c r="M21" i="7"/>
  <c r="C21" i="7"/>
  <c r="D21" i="7"/>
  <c r="E21" i="7"/>
  <c r="F21" i="7"/>
  <c r="G21" i="7"/>
  <c r="H21" i="7"/>
  <c r="I21" i="7"/>
  <c r="L21" i="7"/>
  <c r="B21" i="7"/>
  <c r="C22" i="6"/>
  <c r="D22" i="6"/>
  <c r="E22" i="6"/>
  <c r="F22" i="6"/>
  <c r="G22" i="6"/>
  <c r="H22" i="6"/>
  <c r="I22" i="6"/>
  <c r="J22" i="6"/>
  <c r="K22" i="6"/>
  <c r="L22" i="6"/>
  <c r="M22" i="6"/>
  <c r="B22" i="6"/>
  <c r="B14" i="7"/>
  <c r="B13" i="7"/>
  <c r="B12" i="7"/>
  <c r="B11" i="7"/>
  <c r="B10" i="7"/>
  <c r="B9" i="7"/>
  <c r="B8" i="7"/>
  <c r="B7" i="7"/>
  <c r="B24" i="6"/>
  <c r="B14" i="6"/>
  <c r="B13" i="6"/>
  <c r="B12" i="6"/>
  <c r="B11" i="6"/>
  <c r="B10" i="6"/>
  <c r="B9" i="6"/>
  <c r="B8" i="6"/>
  <c r="B7" i="6"/>
  <c r="M21" i="10" l="1"/>
  <c r="M22" i="10" s="1"/>
  <c r="M21" i="8"/>
  <c r="M22" i="8" s="1"/>
  <c r="L21" i="8"/>
  <c r="L22" i="8" s="1"/>
  <c r="L21" i="10"/>
  <c r="L22" i="10" s="1"/>
  <c r="K21" i="8"/>
  <c r="K22" i="8" s="1"/>
  <c r="K21" i="10"/>
  <c r="K22" i="10" s="1"/>
  <c r="K23" i="10" s="1"/>
  <c r="J21" i="10"/>
  <c r="J22" i="10" s="1"/>
  <c r="J21" i="8"/>
  <c r="J22" i="8" s="1"/>
  <c r="I21" i="10"/>
  <c r="I22" i="10" s="1"/>
  <c r="I21" i="8"/>
  <c r="I22" i="8" s="1"/>
  <c r="H21" i="8"/>
  <c r="H22" i="8" s="1"/>
  <c r="H23" i="8" s="1"/>
  <c r="H21" i="10"/>
  <c r="H22" i="10" s="1"/>
  <c r="H23" i="10" s="1"/>
  <c r="G21" i="10"/>
  <c r="G22" i="10" s="1"/>
  <c r="G21" i="8"/>
  <c r="G22" i="8" s="1"/>
  <c r="F21" i="10"/>
  <c r="F22" i="10" s="1"/>
  <c r="F21" i="8"/>
  <c r="F22" i="8" s="1"/>
  <c r="E21" i="8"/>
  <c r="E22" i="8" s="1"/>
  <c r="E21" i="10"/>
  <c r="E22" i="10" s="1"/>
  <c r="D21" i="8"/>
  <c r="D22" i="8" s="1"/>
  <c r="D21" i="10"/>
  <c r="D22" i="10" s="1"/>
  <c r="C21" i="8"/>
  <c r="C22" i="8" s="1"/>
  <c r="C21" i="10"/>
  <c r="C22" i="10" s="1"/>
  <c r="B21" i="10"/>
  <c r="B22" i="10" s="1"/>
  <c r="B23" i="10" s="1"/>
  <c r="B21" i="8"/>
  <c r="B22" i="8" s="1"/>
  <c r="B23" i="8" s="1"/>
  <c r="K23" i="6"/>
  <c r="K21" i="7"/>
  <c r="K22" i="7" s="1"/>
  <c r="E22" i="7"/>
  <c r="B23" i="6"/>
  <c r="E23" i="6"/>
  <c r="H23" i="6"/>
  <c r="E23" i="10"/>
  <c r="H21" i="11"/>
  <c r="H22" i="11" s="1"/>
  <c r="K21" i="11"/>
  <c r="K22" i="11" s="1"/>
  <c r="B23" i="7"/>
  <c r="K23" i="8"/>
  <c r="B21" i="11"/>
  <c r="B22" i="11" s="1"/>
  <c r="E22" i="11"/>
  <c r="E23" i="8"/>
  <c r="B22" i="7"/>
  <c r="H22" i="7"/>
  <c r="B23" i="5"/>
  <c r="M21" i="5"/>
  <c r="K21" i="5"/>
  <c r="K22" i="5" s="1"/>
  <c r="J21" i="5"/>
  <c r="I21" i="5"/>
  <c r="H21" i="5"/>
  <c r="H22" i="5" s="1"/>
  <c r="G21" i="5"/>
  <c r="F21" i="5"/>
  <c r="E21" i="5"/>
  <c r="D21" i="5"/>
  <c r="C21" i="5"/>
  <c r="B21" i="5"/>
  <c r="B14" i="5"/>
  <c r="B13" i="5"/>
  <c r="B12" i="5"/>
  <c r="B11" i="5"/>
  <c r="B10" i="5"/>
  <c r="B9" i="5"/>
  <c r="B8" i="5"/>
  <c r="B7" i="5"/>
  <c r="C21" i="4"/>
  <c r="D21" i="4"/>
  <c r="F21" i="4"/>
  <c r="G21" i="4"/>
  <c r="H21" i="4"/>
  <c r="I21" i="4"/>
  <c r="J21" i="4"/>
  <c r="K21" i="4"/>
  <c r="L21" i="4"/>
  <c r="M21" i="4"/>
  <c r="B21" i="4"/>
  <c r="B14" i="4"/>
  <c r="B13" i="4"/>
  <c r="B12" i="4"/>
  <c r="B11" i="4"/>
  <c r="B10" i="4"/>
  <c r="B9" i="4"/>
  <c r="B8" i="4"/>
  <c r="B7" i="4"/>
  <c r="B24" i="8" l="1"/>
  <c r="B22" i="5"/>
  <c r="E22" i="5"/>
  <c r="B22" i="4"/>
  <c r="K22" i="4"/>
  <c r="H22" i="4"/>
  <c r="E21" i="4"/>
  <c r="E22" i="4" s="1"/>
</calcChain>
</file>

<file path=xl/sharedStrings.xml><?xml version="1.0" encoding="utf-8"?>
<sst xmlns="http://schemas.openxmlformats.org/spreadsheetml/2006/main" count="678" uniqueCount="232">
  <si>
    <t>TIPO DE INDICADOR</t>
  </si>
  <si>
    <t>NOMBRE INDICADOR</t>
  </si>
  <si>
    <t>COMO SE MIDE</t>
  </si>
  <si>
    <t xml:space="preserve">UNIDAD </t>
  </si>
  <si>
    <t>META</t>
  </si>
  <si>
    <t>FUENTE</t>
  </si>
  <si>
    <t>RESULTADO</t>
  </si>
  <si>
    <t>Porcentaje</t>
  </si>
  <si>
    <t>1. INFORMACIÓN DEL INDICADOR</t>
  </si>
  <si>
    <t>Nombre del Indicador:</t>
  </si>
  <si>
    <t>Definición del indicador:</t>
  </si>
  <si>
    <t>Periodicidad:</t>
  </si>
  <si>
    <t>Meta:</t>
  </si>
  <si>
    <t>2. DATOS</t>
  </si>
  <si>
    <t>Variables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</si>
  <si>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</si>
  <si>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</si>
  <si>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</si>
  <si>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</si>
  <si>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</si>
  <si>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</si>
  <si>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</si>
  <si>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</si>
  <si>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</si>
  <si>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</si>
  <si>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</si>
  <si>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</si>
  <si>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Indice Anual</t>
  </si>
  <si>
    <t>3. GRÁFICA</t>
  </si>
  <si>
    <t>4. ANÁLISIS E INTERPRETACIÓN DEL INDICADOR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</si>
  <si>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</si>
  <si>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</si>
  <si>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</si>
  <si>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</si>
  <si>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</si>
  <si>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</si>
  <si>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</si>
  <si>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</si>
  <si>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</si>
  <si>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</si>
  <si>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</si>
  <si>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</si>
  <si>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</si>
  <si>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DEFINICIÓN</t>
  </si>
  <si>
    <t xml:space="preserve">VARIABLES   </t>
  </si>
  <si>
    <t>INTERPRETACIÓN</t>
  </si>
  <si>
    <t>Ver Hoja Indicador 01</t>
  </si>
  <si>
    <t>Ver Hoja Indicador 02</t>
  </si>
  <si>
    <t>Ver Hoja Indicador 03</t>
  </si>
  <si>
    <t>Ver Hoja Indicador 04</t>
  </si>
  <si>
    <t>Ver Hoja Indicador 05</t>
  </si>
  <si>
    <t>Ver Hoja Indicador 06</t>
  </si>
  <si>
    <t>Ver Hoja Indicador 07</t>
  </si>
  <si>
    <t>Ver Hoja Indicador 08</t>
  </si>
  <si>
    <t>HOJA DE VIDA DE INDICADOR</t>
  </si>
  <si>
    <t>VERSIÓN</t>
  </si>
  <si>
    <t>FECHA</t>
  </si>
  <si>
    <t>Número de indicador:</t>
  </si>
  <si>
    <t>LIMITE INFERIOR META</t>
  </si>
  <si>
    <t>CÓDIGO</t>
  </si>
  <si>
    <t>Método de Cálculo:</t>
  </si>
  <si>
    <t>Límite inferior meta:</t>
  </si>
  <si>
    <t>Variables:</t>
  </si>
  <si>
    <t>NUMERO INDICADOR</t>
  </si>
  <si>
    <t>RESPONSABLE DE REPORTE Y  SEGUIMIENTO</t>
  </si>
  <si>
    <t>FRECUENCIA DE MEDICIÓN  Y SEGUIMIENTO</t>
  </si>
  <si>
    <t>Tipo de indicador:</t>
  </si>
  <si>
    <t xml:space="preserve">De igual forma la Entidad se compromete con la Seguridad y Salud en el Trabajo de todos sus colaboradores al propiciar un entorno de trabajo seguro y fomentar estilos de vida saludables, para la prevención de accidentes de trabajo y enfermedades laborales, con el fin de mantener el bienestar físico, mental y social de los integrantes de la CRC </t>
  </si>
  <si>
    <t xml:space="preserve">Mejorar continuamente el SIG. 
Gestionar la salud y seguridad de los funcionarios de la CRC, de manera eficaz. 
Prevenir accidentes de trabajo y enfermedades laborales. 
Cumplir las normas legales vigentes. </t>
  </si>
  <si>
    <t>Frecuencia de accidentalidad (IF)</t>
  </si>
  <si>
    <t>Severidad de accidentalidad (IS)</t>
  </si>
  <si>
    <t>Trimestral</t>
  </si>
  <si>
    <t>Mensual</t>
  </si>
  <si>
    <t>Profesional TH Encargado SST</t>
  </si>
  <si>
    <t>Plan de trabajo
P:\GESTION ADMINISTRATIVA Y FINANCIERA\Recursos Humanos\SEGURIDAD Y SALUD EN EL TRABAJO -SST\2023 Varios</t>
  </si>
  <si>
    <t>Durante el periodo se llevaron a cabo  XX% de las actividades programadas.</t>
  </si>
  <si>
    <t>Prevenir accidentes de trabajo y enfermedades laborales.</t>
  </si>
  <si>
    <t xml:space="preserve">Gestionar la salud y seguridad de los funcionarios de la CRC, de manera eficaz. </t>
  </si>
  <si>
    <t>Conocer el grado de avance de implementación de las acciones propuestas en SST durante el periodo.</t>
  </si>
  <si>
    <t>AE = Actividades Ejecutadas
AP = Actividades programadas</t>
  </si>
  <si>
    <t>CE= Capacitaciones Ejecutadas
CP = Capaciaciones Programadas</t>
  </si>
  <si>
    <t>Durante el periodo se llevaron a cabo  XX% de las capacitaciones programadas.</t>
  </si>
  <si>
    <t>85% - 89%</t>
  </si>
  <si>
    <t>Conocer el grado de avance de ejecución de las capacitaciones propuestas en SST durante el periodo.</t>
  </si>
  <si>
    <t xml:space="preserve">Prevenir accidentes de trabajo y enfermedades laborales. </t>
  </si>
  <si>
    <t>Durante el periodo se perdió en promedio xx% de días programados de trabajo por causas de salud (por enfermedad común incapacidad o cita médica)</t>
  </si>
  <si>
    <t>DAM = Días de ausencia por causa médica
DPM = Días de trabajo programados en el mes
NT = Número de trabajadores del mes</t>
  </si>
  <si>
    <t>Conocer la proporción de días pérdidos por causa médica relacionados con los días programados para laborar.</t>
  </si>
  <si>
    <t>AT = Número de accidentes de trabajo
NT = Número de trabajadores del mes</t>
  </si>
  <si>
    <t>Númerico</t>
  </si>
  <si>
    <t>Durante el periodo se presentaron XX accidentes de trabajo</t>
  </si>
  <si>
    <t>&lt; = 5</t>
  </si>
  <si>
    <t>Entre 5 y 7</t>
  </si>
  <si>
    <t>AT Reporte Investigacion Seguimiento
P:\GESTION ADMINISTRATIVA Y FINANCIERA\Recursos Humanos\SEGURIDAD Y SALUD EN EL TRABAJO -SST\AT Reporte Investigacion Seguimiento</t>
  </si>
  <si>
    <t>SESST= (AE / AP) X 100</t>
  </si>
  <si>
    <t>AS = (DAM / (DPM X NT)) X 100</t>
  </si>
  <si>
    <t>CCSST =  (CE / CP) X 100</t>
  </si>
  <si>
    <t>DIAT = Días Incapacitantes por Accidentes de Trabajo en el mes
DCAT = Días Cargados por Accidentes de Trabajo
NT = Número de trabajadores del mes</t>
  </si>
  <si>
    <t>Conocer el número de eventos de accidentes laborales presentados durante el periodo.</t>
  </si>
  <si>
    <t>Conocer el número de días de ausencia por incapacidad laboral  o cargados por la ARL debido a los accidentes de trabajo.</t>
  </si>
  <si>
    <t xml:space="preserve">IF = (AT / NT ) X 100
</t>
  </si>
  <si>
    <t>Durante el periodo se perdieron X días por causa de accidentes de trabajo</t>
  </si>
  <si>
    <t xml:space="preserve">IS = ((DIAT + DCAT) / NT) X 100
</t>
  </si>
  <si>
    <t>Conocer el número de eventos de accidentes laborales que originaron la muerte del funcionario ocurrido durante el periodo.</t>
  </si>
  <si>
    <t>ATM = Número de accidentes de trabajo Mortal
AT = Número de accidentes de trabajo del año</t>
  </si>
  <si>
    <t>Proporción de accidentes de trabajo mortales (PATM)</t>
  </si>
  <si>
    <t>Cumplimiento plan de capacitación incluido SST(CCSST)</t>
  </si>
  <si>
    <t>Ausentismo Salud (AS)</t>
  </si>
  <si>
    <t>Seguimiento y evaluación de Seguridad y Salud en el Trabajo (SESST)</t>
  </si>
  <si>
    <t>PATM= (ATM / AT) X 100</t>
  </si>
  <si>
    <t>Durante el periodo el  XX% de los accidentes de trabajo ocurridos fueron mortales.</t>
  </si>
  <si>
    <t>Por cada 100.000 trabajadores existe XX casos de enfermedad laboral en el año</t>
  </si>
  <si>
    <t>Número de enfermedades laborales calificadas y en reconocimiento durante el periodo</t>
  </si>
  <si>
    <t>Número de enfermedades laborales en reconocimiento durante el periodo</t>
  </si>
  <si>
    <t>PEL = (ER + EP)/ PT  X 100.000</t>
  </si>
  <si>
    <t>Prevalencia de la enfermedad laboral (PEL)</t>
  </si>
  <si>
    <t>IEL = ( EC / PT)  X 100.000</t>
  </si>
  <si>
    <t>Incidencia de la enfermedad laboral (IEL)</t>
  </si>
  <si>
    <t>Matriz Ausentismo
P:\GESTION ADMINISTRATIVA Y FINANCIERA\Recursos Humanos\NOVEDADES\MATRIZ AUSENTISMO</t>
  </si>
  <si>
    <t>Por cada 100.000 trabajadores existe XX casos nuevos de enfermedad laboral en el año</t>
  </si>
  <si>
    <t>Indicadores
P:\GESTION ADMINISTRATIVA Y FINANCIERA\Recursos Humanos\SEGURIDAD Y SALUD EN EL TRABAJO -SST\Indicadores</t>
  </si>
  <si>
    <t>N/A</t>
  </si>
  <si>
    <t>N/A
Tomar acciones preventivas de acuerdo con los diagnósticos de las incapacidades y recurrencia de valoraciones médicas.</t>
  </si>
  <si>
    <t>N/A
Resultado de seguimiento</t>
  </si>
  <si>
    <r>
      <t xml:space="preserve">ER = Número de funcionarios con enfermedad laboral reconocida.
EC = Número de funcionarios con enfermedad laboral en reconocimiento.
PT = Promedio de trabajadores del periodo
K = 100.000
</t>
    </r>
    <r>
      <rPr>
        <sz val="9"/>
        <color theme="1"/>
        <rFont val="Tahoma"/>
        <family val="2"/>
      </rPr>
      <t xml:space="preserve">
</t>
    </r>
    <r>
      <rPr>
        <sz val="10"/>
        <color theme="1"/>
        <rFont val="Tahoma"/>
        <family val="2"/>
      </rPr>
      <t>La constante 100.000 para los indicadores de enfermedad laboral es la utilizada por la Organización Mundial de Salud (OMS) para la estadística internacional, permitiendo comparación estandarizada.</t>
    </r>
  </si>
  <si>
    <r>
      <t xml:space="preserve">EC = Número de funcionarios con enfermedad laboral en reconocimiento.
PT = Promedio de trabajadores del periodo
K = 100.000
</t>
    </r>
    <r>
      <rPr>
        <sz val="9"/>
        <color theme="1"/>
        <rFont val="Tahoma"/>
        <family val="2"/>
      </rPr>
      <t xml:space="preserve">
</t>
    </r>
    <r>
      <rPr>
        <sz val="10"/>
        <color theme="1"/>
        <rFont val="Tahoma"/>
        <family val="2"/>
      </rPr>
      <t>La constante 100.000 para los indicadores de enfermedad laboral es la utilizada por la Organización Mundial de Salud (OMS) para la estadística internacional, permitiendo comparación estandarizada.</t>
    </r>
  </si>
  <si>
    <t>Actividades ejecutadas</t>
  </si>
  <si>
    <t>Actividades programadas</t>
  </si>
  <si>
    <t>Seguimiento mensual</t>
  </si>
  <si>
    <t>Resultado indicador</t>
  </si>
  <si>
    <t>Capacitaciones ejecutadas</t>
  </si>
  <si>
    <t>Capacitaciones programadas</t>
  </si>
  <si>
    <t>Indicador Anual</t>
  </si>
  <si>
    <t>DAN Dias de ausencia por causa médica</t>
  </si>
  <si>
    <t>DPM Dias de trabajo programados en el mes</t>
  </si>
  <si>
    <t>NT Número Trabajadores en el mes</t>
  </si>
  <si>
    <t>AT Número de Accidentes</t>
  </si>
  <si>
    <t>DIAT Dias incapacitantes AT Mes</t>
  </si>
  <si>
    <t>DCAT Dias cargados AT Mes</t>
  </si>
  <si>
    <t>ATM Num Accidentes mortales</t>
  </si>
  <si>
    <t>AT Num Accidentes al año</t>
  </si>
  <si>
    <t>ER Funcionarios con EL reconocida</t>
  </si>
  <si>
    <t>Seguimiento Mensual PEL</t>
  </si>
  <si>
    <t>EC Funcionarios con EL en reconocimiento</t>
  </si>
  <si>
    <t>Fecha</t>
  </si>
  <si>
    <t>Cédula</t>
  </si>
  <si>
    <t>Funcionario</t>
  </si>
  <si>
    <t>Inicio</t>
  </si>
  <si>
    <t>Fin</t>
  </si>
  <si>
    <t>Motivo</t>
  </si>
  <si>
    <t>Diagnóstico</t>
  </si>
  <si>
    <t>Incapacidad médica</t>
  </si>
  <si>
    <t>Días pérdidos</t>
  </si>
  <si>
    <t>Doctor</t>
  </si>
  <si>
    <t>IPS</t>
  </si>
  <si>
    <t>Colsubsidio</t>
  </si>
  <si>
    <t>Fecha reintegro</t>
  </si>
  <si>
    <t>Ruben García</t>
  </si>
  <si>
    <t>La cardio</t>
  </si>
  <si>
    <t>Sara Ines Gonzalez Agudelo</t>
  </si>
  <si>
    <t>D430</t>
  </si>
  <si>
    <t>TUMOR DE COMPORTAMIENTO INCIERTO O DESCONOCIDO DEL ENCEFALO, SUPRATENTORIAL</t>
  </si>
  <si>
    <t>Javier Andres Jacobo Vasquez</t>
  </si>
  <si>
    <t>Transtornos de discos intervertebrales</t>
  </si>
  <si>
    <t xml:space="preserve">Cumplir las normas legales vigentes. </t>
  </si>
  <si>
    <t>Cumplimiento requisitos de estructa del SG SST</t>
  </si>
  <si>
    <t>Estructura</t>
  </si>
  <si>
    <t>CEC= Número de criterios legales de estructura del SG-SST cumplidos.
CEP= Número total de criterios legales de estructura del SG-SST.</t>
  </si>
  <si>
    <t>(CEC/CEP )*100</t>
  </si>
  <si>
    <t>Durante el periodo se cumplió con un   XX% de los criterios de estructura para el Sg SST.</t>
  </si>
  <si>
    <t>Porcentaje de cumplimiento de los  criterios de estructura del SGSST planteados en la lista de verificación correspondiente.</t>
  </si>
  <si>
    <t>Lista de verificación de cumplimiento de criterios de o de requisitos normativos de estructura del SGSST</t>
  </si>
  <si>
    <t>Ver Hoja Indicador 09</t>
  </si>
  <si>
    <t>Lista de verificación de criterios de estructura del SG-SST</t>
  </si>
  <si>
    <t>Política de seguridad y salud en el trabajo</t>
  </si>
  <si>
    <t>Plan de trabajo anual en seguridad y salud en el trabajo</t>
  </si>
  <si>
    <t>Cronograma</t>
  </si>
  <si>
    <t>Se encuentra Firmada?</t>
  </si>
  <si>
    <t>Se ha divulgado?</t>
  </si>
  <si>
    <t>Cumple</t>
  </si>
  <si>
    <t>No cumple</t>
  </si>
  <si>
    <t xml:space="preserve">Observaciones </t>
  </si>
  <si>
    <t>Registro</t>
  </si>
  <si>
    <t>Objetivos y metas de Seguridad y salud en el trabajo. Establecidos</t>
  </si>
  <si>
    <t>La definición del método para identificar los peligros, para evaluar y calificar los riesgos, en el que se incluye un instrumento para que los trabajadores reporten las condiciones de trabajo peligrosas.</t>
  </si>
  <si>
    <t>Comité Paritario o Vigía de seguridad y salud en el trabajo</t>
  </si>
  <si>
    <t>Conformado</t>
  </si>
  <si>
    <t xml:space="preserve">Activo </t>
  </si>
  <si>
    <t>x</t>
  </si>
  <si>
    <t>La existencia de un procedimiento para efectuar el diagnóstico de las condiciones de salud de los trabajadores para la definición de las prioridades de control e intervención.</t>
  </si>
  <si>
    <t>La existencia de un plan para prevención y atención de emergencias en la organización.</t>
  </si>
  <si>
    <t>Los documentos que soportan el Sistema de Gestión de la Seguridad y Salud en el Trabajo SG-SST.</t>
  </si>
  <si>
    <t>La definición de un plan de capacitación en seguridad y salud en el trabajo.</t>
  </si>
  <si>
    <t>La asignación de recursos humanos, físicos y financieros y de otra índole requeridos para la implementación del Sistema de Gestión de la Seguridad y Salud en el Trabajo.</t>
  </si>
  <si>
    <t>La asignación de responsabilidades de los distintos niveles de la empresa frente al desarrollo del Sistema de Gestión de la Seguridad y Salud en el Trabajo.</t>
  </si>
  <si>
    <t>Proceso</t>
  </si>
  <si>
    <t>Resultado</t>
  </si>
  <si>
    <t>Evaluación inicial del SGSST</t>
  </si>
  <si>
    <t>Porcentaje de cumplimiento de los  requisitos mínimos del SGSST en la Entidad de acuerdo con la Resolución  0312 de 2019</t>
  </si>
  <si>
    <t>EMC= Número de estándares cumplidos de acuerdo con la Resolución 0312 de 2019
EMP= Número de estándares planteados en la Resolución 0312 de 2019</t>
  </si>
  <si>
    <t>(EMC/EMP )*100</t>
  </si>
  <si>
    <t>Durante el periodo se cumplió con un   XX% de los requisitos establecidos como estandares mínimos de acuerdo con la Resolución 0312 de 2019.</t>
  </si>
  <si>
    <t>NA
Certificado de ARL por vigencia disponible en la plataforma de la ARL.</t>
  </si>
  <si>
    <t>Evaluación de condiciones de salud de los funcionarios</t>
  </si>
  <si>
    <t>VMR= Número de evaluaciones médicas realizadas en el periodo.
VMP= Número de evaluaciones médicas programadas en el periodo</t>
  </si>
  <si>
    <t>(VMR/VMP )*100</t>
  </si>
  <si>
    <t>Durante el periodo se cumplió con el XX% de las valoraciones medicas programadas</t>
  </si>
  <si>
    <t>Certificado de autoevaluación generado por la ARL, donde se registra el cumplimiento de los estandares mínimos durante el periodo</t>
  </si>
  <si>
    <t xml:space="preserve">Conceptos de aptitud laboral emitido por el proveedor de servicios de examen médicos contratado
</t>
  </si>
  <si>
    <t>Ver Hoja Indicador 11</t>
  </si>
  <si>
    <t>Número de evaluaciones médicas programadas en el periodo</t>
  </si>
  <si>
    <t>P:\GESTION ADMINISTRATIVA Y FINANCIERA\Recursos Humanos\SEGURIDAD Y SALUD EN EL TRABAJO -SST\2023 Varios</t>
  </si>
  <si>
    <t xml:space="preserve">Se encuentra publicada? </t>
  </si>
  <si>
    <t>P:\GESTION ADMINISTRATIVA Y FINANCIERA\Recursos Humanos\SEGURIDAD Y SALUD EN EL TRABAJO -SST\CAPACITACION E INDUCCIÓN\INDUCCIÓN\2023</t>
  </si>
  <si>
    <t>https://www.crcom.gov.co/es/quienes-somos</t>
  </si>
  <si>
    <t xml:space="preserve">
CRC MATRIZ IPVR 2023 Disponible en 
P:\GESTION ADMINISTRATIVA Y FINANCIERA\Recursos Humanos\SEGURIDAD Y SALUD EN EL TRABAJO -SST\2023 Varios</t>
  </si>
  <si>
    <t>https://crcom.sharepoint.com/sites/copasst/Documentos%20compartidos/Forms/AllItems.aspx</t>
  </si>
  <si>
    <t>https://intranet.crcom.gov.co/wordpress/index.php/nuestros-comites/</t>
  </si>
  <si>
    <t>P:\GESTION ADMINISTRATIVA Y FINANCIERA\Recursos Humanos\SEGURIDAD Y SALUD EN EL TRABAJO -SST</t>
  </si>
  <si>
    <t>Incluido en el Plan Institucional de Capacitación de cada vigencia.</t>
  </si>
  <si>
    <t>Según requerimientos  y aprobaciónes desde la Coordinación Ejecutiva</t>
  </si>
  <si>
    <t>Número de evaluaciones médicas de ingreso realizadas en el periodo</t>
  </si>
  <si>
    <t>Número de evaluaciones médicas periódicas realizadas en el periodo</t>
  </si>
  <si>
    <t>Durante el primer trimestre se realizaron los 27 examenes medicos programados</t>
  </si>
  <si>
    <t>Durante el segundo trimestre se realizaron los 88 examenes medicos programados</t>
  </si>
  <si>
    <t>Durante el tercer trimestre se realizaron los 9 examenes medicos programados</t>
  </si>
  <si>
    <t>Durante el cuarto trimestre se realizaron los 9 examenes medicos programados</t>
  </si>
  <si>
    <t>DIRECTRIZ / POLÍTICA
OBJETIVOS</t>
  </si>
  <si>
    <t>OBJETIVO RELACIONADO</t>
  </si>
  <si>
    <t>M519</t>
  </si>
  <si>
    <t>M544</t>
  </si>
  <si>
    <t>Porcentaje de funcionarios a quienes se les realizó evaluación de las condiciones de salud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</si>
</sst>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sz val="12"/>
      <color theme="1"/>
      <name val="Tahoma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9"/>
      <color theme="1"/>
      <name val="Tahoma"/>
      <family val="2"/>
    </font>
    <font>
      <sz val="10"/>
      <name val="Tahoma"/>
      <family val="2"/>
    </font>
    <font>
      <sz val="10"/>
      <color rgb="FFFF0000"/>
      <name val="Tahoma"/>
      <family val="2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color theme="2" tint="-4.9989318521683403E-2"/>
      <name val="Tahoma"/>
      <family val="2"/>
    </font>
    <font>
      <sz val="10"/>
      <color theme="1"/>
      <name val="Century Gothic"/>
      <family val="2"/>
    </font>
    <font>
      <b/>
      <sz val="10"/>
      <color theme="0" tint="-0.499984740745262"/>
      <name val="Tahoma"/>
      <family val="2"/>
    </font>
    <font>
      <sz val="8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DBBC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0" fontId="2" fillId="0" borderId="1"/>
    <xf numFmtId="0" fontId="1" fillId="0" borderId="1"/>
  </cellStyleXfs>
  <cellXfs count="149">
    <xf numFmtId="0" fontId="0" fillId="0" borderId="0" xfId="0"/>
    <xf numFmtId="0" fontId="8" fillId="0" borderId="1" xfId="0" applyFont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9" fontId="8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/>
    <xf numFmtId="0" fontId="12" fillId="0" borderId="3" xfId="0" applyFont="1" applyBorder="1"/>
    <xf numFmtId="0" fontId="12" fillId="0" borderId="1" xfId="0" applyFont="1" applyBorder="1"/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12" fillId="0" borderId="4" xfId="0" applyFont="1" applyBorder="1" applyAlignment="1">
      <alignment vertical="top" wrapText="1"/>
    </xf>
    <xf numFmtId="0" fontId="13" fillId="2" borderId="1" xfId="0" applyFont="1" applyFill="1" applyBorder="1" applyAlignment="1">
      <alignment vertical="top"/>
    </xf>
    <xf numFmtId="0" fontId="11" fillId="3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9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9" fontId="9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" fontId="9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9" fontId="3" fillId="0" borderId="4" xfId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top"/>
    </xf>
    <xf numFmtId="10" fontId="3" fillId="0" borderId="4" xfId="1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16" fillId="0" borderId="1" xfId="0" applyFont="1" applyBorder="1" applyAlignment="1">
      <alignment wrapText="1"/>
    </xf>
    <xf numFmtId="14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0" fontId="12" fillId="0" borderId="0" xfId="0" applyFont="1" applyAlignment="1">
      <alignment horizontal="right" vertical="top"/>
    </xf>
    <xf numFmtId="0" fontId="3" fillId="0" borderId="4" xfId="1" applyNumberFormat="1" applyFont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4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left" vertical="top"/>
    </xf>
    <xf numFmtId="0" fontId="3" fillId="0" borderId="1" xfId="2" applyFont="1" applyAlignment="1">
      <alignment vertical="top"/>
    </xf>
    <xf numFmtId="0" fontId="3" fillId="0" borderId="1" xfId="2" applyFont="1" applyAlignment="1">
      <alignment horizontal="left" vertical="top"/>
    </xf>
    <xf numFmtId="14" fontId="3" fillId="0" borderId="1" xfId="2" applyNumberFormat="1" applyFont="1"/>
    <xf numFmtId="14" fontId="3" fillId="0" borderId="1" xfId="2" applyNumberFormat="1" applyFont="1" applyAlignment="1">
      <alignment horizontal="right"/>
    </xf>
    <xf numFmtId="0" fontId="3" fillId="0" borderId="1" xfId="2" applyFont="1" applyAlignment="1">
      <alignment horizontal="center"/>
    </xf>
    <xf numFmtId="14" fontId="3" fillId="0" borderId="1" xfId="2" applyNumberFormat="1" applyFont="1" applyAlignment="1">
      <alignment horizontal="left"/>
    </xf>
    <xf numFmtId="3" fontId="17" fillId="0" borderId="1" xfId="3" applyNumberFormat="1" applyFont="1" applyAlignment="1">
      <alignment vertical="top"/>
    </xf>
    <xf numFmtId="0" fontId="0" fillId="0" borderId="0" xfId="0" applyAlignment="1">
      <alignment horizontal="center"/>
    </xf>
    <xf numFmtId="2" fontId="3" fillId="0" borderId="4" xfId="1" applyNumberFormat="1" applyFont="1" applyBorder="1" applyAlignment="1">
      <alignment horizontal="center" vertical="top"/>
    </xf>
    <xf numFmtId="14" fontId="12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/>
    <xf numFmtId="165" fontId="12" fillId="0" borderId="0" xfId="0" applyNumberFormat="1" applyFont="1" applyAlignment="1">
      <alignment horizontal="center" vertical="top"/>
    </xf>
    <xf numFmtId="14" fontId="12" fillId="0" borderId="0" xfId="0" applyNumberFormat="1" applyFont="1"/>
    <xf numFmtId="0" fontId="15" fillId="0" borderId="0" xfId="0" applyFont="1" applyAlignment="1">
      <alignment horizontal="center" vertical="top"/>
    </xf>
    <xf numFmtId="0" fontId="12" fillId="0" borderId="0" xfId="0" applyFont="1" applyAlignment="1">
      <alignment vertical="center"/>
    </xf>
    <xf numFmtId="14" fontId="12" fillId="0" borderId="0" xfId="0" applyNumberFormat="1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9" fontId="3" fillId="0" borderId="5" xfId="1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9" fontId="9" fillId="0" borderId="1" xfId="1" applyFont="1" applyBorder="1" applyAlignment="1">
      <alignment horizontal="center" vertical="top" wrapText="1"/>
    </xf>
    <xf numFmtId="9" fontId="8" fillId="0" borderId="1" xfId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14" fontId="3" fillId="5" borderId="0" xfId="0" applyNumberFormat="1" applyFont="1" applyFill="1"/>
    <xf numFmtId="0" fontId="12" fillId="0" borderId="4" xfId="0" applyFont="1" applyBorder="1" applyAlignment="1">
      <alignment horizontal="left" vertical="top"/>
    </xf>
    <xf numFmtId="0" fontId="3" fillId="0" borderId="4" xfId="0" applyFont="1" applyBorder="1" applyAlignment="1">
      <alignment vertical="top" wrapText="1"/>
    </xf>
    <xf numFmtId="0" fontId="12" fillId="0" borderId="4" xfId="0" applyFont="1" applyBorder="1" applyAlignment="1">
      <alignment vertical="top"/>
    </xf>
    <xf numFmtId="0" fontId="3" fillId="0" borderId="2" xfId="0" applyFont="1" applyBorder="1"/>
    <xf numFmtId="0" fontId="12" fillId="0" borderId="2" xfId="0" applyFont="1" applyBorder="1"/>
    <xf numFmtId="0" fontId="4" fillId="4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9" fontId="3" fillId="0" borderId="4" xfId="1" applyFont="1" applyBorder="1" applyAlignment="1">
      <alignment horizontal="left" vertical="top" wrapText="1"/>
    </xf>
    <xf numFmtId="9" fontId="12" fillId="0" borderId="4" xfId="1" applyFont="1" applyBorder="1" applyAlignment="1">
      <alignment horizontal="left" vertical="top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/>
    <xf numFmtId="0" fontId="12" fillId="0" borderId="1" xfId="0" applyFont="1" applyBorder="1"/>
    <xf numFmtId="9" fontId="3" fillId="0" borderId="5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9" fontId="3" fillId="0" borderId="5" xfId="1" applyFont="1" applyBorder="1" applyAlignment="1">
      <alignment horizontal="center"/>
    </xf>
    <xf numFmtId="9" fontId="3" fillId="0" borderId="6" xfId="1" applyFont="1" applyBorder="1" applyAlignment="1">
      <alignment horizontal="center"/>
    </xf>
    <xf numFmtId="9" fontId="3" fillId="0" borderId="7" xfId="1" applyFont="1" applyBorder="1" applyAlignment="1">
      <alignment horizontal="center"/>
    </xf>
    <xf numFmtId="2" fontId="3" fillId="0" borderId="5" xfId="0" applyNumberFormat="1" applyFont="1" applyBorder="1" applyAlignment="1">
      <alignment horizontal="center" vertical="top"/>
    </xf>
    <xf numFmtId="2" fontId="3" fillId="0" borderId="6" xfId="0" applyNumberFormat="1" applyFont="1" applyBorder="1" applyAlignment="1">
      <alignment horizontal="center" vertical="top"/>
    </xf>
    <xf numFmtId="2" fontId="3" fillId="0" borderId="7" xfId="0" applyNumberFormat="1" applyFont="1" applyBorder="1" applyAlignment="1">
      <alignment horizontal="center" vertical="top"/>
    </xf>
    <xf numFmtId="9" fontId="3" fillId="0" borderId="5" xfId="1" applyFont="1" applyBorder="1" applyAlignment="1">
      <alignment horizontal="center" vertical="top"/>
    </xf>
    <xf numFmtId="9" fontId="3" fillId="0" borderId="6" xfId="1" applyFont="1" applyBorder="1" applyAlignment="1">
      <alignment horizontal="center" vertical="top"/>
    </xf>
    <xf numFmtId="9" fontId="3" fillId="0" borderId="7" xfId="1" applyFont="1" applyBorder="1" applyAlignment="1">
      <alignment horizontal="center" vertical="top"/>
    </xf>
    <xf numFmtId="2" fontId="3" fillId="0" borderId="5" xfId="1" applyNumberFormat="1" applyFont="1" applyBorder="1" applyAlignment="1">
      <alignment horizontal="center" vertical="top"/>
    </xf>
    <xf numFmtId="2" fontId="3" fillId="0" borderId="6" xfId="1" applyNumberFormat="1" applyFont="1" applyBorder="1" applyAlignment="1">
      <alignment horizontal="center" vertical="top"/>
    </xf>
    <xf numFmtId="2" fontId="3" fillId="0" borderId="7" xfId="1" applyNumberFormat="1" applyFont="1" applyBorder="1" applyAlignment="1">
      <alignment horizontal="center" vertical="top"/>
    </xf>
    <xf numFmtId="10" fontId="3" fillId="0" borderId="5" xfId="0" applyNumberFormat="1" applyFont="1" applyBorder="1" applyAlignment="1">
      <alignment horizontal="center" vertical="top"/>
    </xf>
    <xf numFmtId="10" fontId="3" fillId="0" borderId="6" xfId="0" applyNumberFormat="1" applyFont="1" applyBorder="1" applyAlignment="1">
      <alignment horizontal="center" vertical="top"/>
    </xf>
    <xf numFmtId="10" fontId="3" fillId="0" borderId="7" xfId="0" applyNumberFormat="1" applyFont="1" applyBorder="1" applyAlignment="1">
      <alignment horizontal="center" vertical="top"/>
    </xf>
    <xf numFmtId="0" fontId="3" fillId="0" borderId="4" xfId="1" applyNumberFormat="1" applyFont="1" applyBorder="1" applyAlignment="1">
      <alignment horizontal="left" vertical="top" wrapText="1"/>
    </xf>
    <xf numFmtId="0" fontId="12" fillId="0" borderId="4" xfId="1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indent="1"/>
    </xf>
    <xf numFmtId="0" fontId="12" fillId="0" borderId="6" xfId="0" applyFont="1" applyBorder="1" applyAlignment="1">
      <alignment horizontal="left" vertical="center" indent="1"/>
    </xf>
    <xf numFmtId="0" fontId="12" fillId="0" borderId="7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right" vertical="center" wrapText="1"/>
    </xf>
    <xf numFmtId="9" fontId="4" fillId="0" borderId="5" xfId="1" applyFont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9" fontId="4" fillId="0" borderId="7" xfId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</cellXfs>
  <cellStyles count="4">
    <cellStyle name="Normal" xfId="0" builtinId="0"/>
    <cellStyle name="Normal 2 2" xfId="2" xr:uid="{7ABAAC0F-BD05-4E57-8F0A-A7F3C6AAF1EB}"/>
    <cellStyle name="Normal 65" xfId="3" xr:uid="{38ACE009-A3B2-41ED-ACF4-F95009757A0F}"/>
    <cellStyle name="Porcentaje" xfId="1" builtinId="5"/>
  </cellStyles>
  <dxfs count="0"/>
  <tableStyles count="0" defaultTableStyle="TableStyleMedium2" defaultPivotStyle="PivotStyleLight16"/>
  <colors>
    <mruColors>
      <color rgb="FFFB718B"/>
      <color rgb="FFFDBBC8"/>
      <color rgb="FFF958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 1 Seguimiento'!$A$19</c:f>
              <c:strCache>
                <c:ptCount val="1"/>
                <c:pt idx="0">
                  <c:v>Actividades ejecutadas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 1 Seguimiento'!$B$18:$M$18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'Ind 1 Seguimiento'!$B$19:$M$19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25C-49B2-9669-805E5C2639AF}"/>
            </c:ext>
          </c:extLst>
        </c:ser>
        <c:ser>
          <c:idx val="1"/>
          <c:order val="1"/>
          <c:tx>
            <c:strRef>
              <c:f>'Ind 1 Seguimiento'!$A$20</c:f>
              <c:strCache>
                <c:ptCount val="1"/>
                <c:pt idx="0">
                  <c:v>Actividades programadas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 1 Seguimiento'!$B$18:$M$18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'Ind 1 Seguimiento'!$B$20:$M$20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025C-49B2-9669-805E5C263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469055"/>
        <c:axId val="118569983"/>
      </c:barChart>
      <c:catAx>
        <c:axId val="201469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CO"/>
          </a:p>
        </c:txPr>
        <c:crossAx val="118569983"/>
        <c:crosses val="autoZero"/>
        <c:auto val="1"/>
        <c:lblAlgn val="ctr"/>
        <c:lblOffset val="100"/>
        <c:noMultiLvlLbl val="0"/>
      </c:catAx>
      <c:valAx>
        <c:axId val="11856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CO"/>
          </a:p>
        </c:txPr>
        <c:crossAx val="201469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entury Gothic" panose="020B0502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 2 Capacitacion'!$A$19</c:f>
              <c:strCache>
                <c:ptCount val="1"/>
                <c:pt idx="0">
                  <c:v>Capacitaciones ejecutadas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 2 Capacitacion'!$B$18:$M$18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'Ind 2 Capacitacion'!$B$19:$M$19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559A-419D-961A-E3D5C38F5415}"/>
            </c:ext>
          </c:extLst>
        </c:ser>
        <c:ser>
          <c:idx val="1"/>
          <c:order val="1"/>
          <c:tx>
            <c:strRef>
              <c:f>'Ind 2 Capacitacion'!$A$20</c:f>
              <c:strCache>
                <c:ptCount val="1"/>
                <c:pt idx="0">
                  <c:v>Capacitaciones programadas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 2 Capacitacion'!$B$18:$M$18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'Ind 2 Capacitacion'!$B$20:$M$20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559A-419D-961A-E3D5C38F5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1910111"/>
        <c:axId val="120158719"/>
      </c:barChart>
      <c:catAx>
        <c:axId val="1091910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CO"/>
          </a:p>
        </c:txPr>
        <c:crossAx val="120158719"/>
        <c:crosses val="autoZero"/>
        <c:auto val="1"/>
        <c:lblAlgn val="ctr"/>
        <c:lblOffset val="100"/>
        <c:noMultiLvlLbl val="0"/>
      </c:catAx>
      <c:valAx>
        <c:axId val="1201587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CO"/>
          </a:p>
        </c:txPr>
        <c:crossAx val="1091910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entury Gothic" panose="020B0502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 3 Ausentismo'!$B$18:$M$18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'Ind 3 Ausentismo'!$B$22:$M$22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4-4BBC-99C3-3042EB77C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1900991"/>
        <c:axId val="167422575"/>
      </c:lineChart>
      <c:catAx>
        <c:axId val="1091900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CO"/>
          </a:p>
        </c:txPr>
        <c:crossAx val="167422575"/>
        <c:crosses val="autoZero"/>
        <c:auto val="1"/>
        <c:lblAlgn val="ctr"/>
        <c:lblOffset val="100"/>
        <c:noMultiLvlLbl val="0"/>
      </c:catAx>
      <c:valAx>
        <c:axId val="16742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CO"/>
          </a:p>
        </c:txPr>
        <c:crossAx val="1091900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entury Gothic" panose="020B0502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'Ind 4 F AT'!$B$18:$M$18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'Ind 4 F AT'!$B$19:$M$19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4-4D4A-9CE5-1FD181C54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447455"/>
        <c:axId val="118579903"/>
      </c:lineChart>
      <c:catAx>
        <c:axId val="2014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CO"/>
          </a:p>
        </c:txPr>
        <c:crossAx val="118579903"/>
        <c:crosses val="autoZero"/>
        <c:auto val="1"/>
        <c:lblAlgn val="ctr"/>
        <c:lblOffset val="100"/>
        <c:noMultiLvlLbl val="0"/>
      </c:catAx>
      <c:valAx>
        <c:axId val="118579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CO"/>
          </a:p>
        </c:txPr>
        <c:crossAx val="2014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 5 Sev AT'!$B$18:$M$18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'Ind 5 Sev AT'!$B$19:$M$19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E6D0-42A9-B9A8-63848D960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1901471"/>
        <c:axId val="211198319"/>
      </c:barChart>
      <c:catAx>
        <c:axId val="1091901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CO"/>
          </a:p>
        </c:txPr>
        <c:crossAx val="211198319"/>
        <c:crosses val="autoZero"/>
        <c:auto val="1"/>
        <c:lblAlgn val="ctr"/>
        <c:lblOffset val="100"/>
        <c:noMultiLvlLbl val="0"/>
      </c:catAx>
      <c:valAx>
        <c:axId val="211198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CO"/>
          </a:p>
        </c:txPr>
        <c:crossAx val="10919014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entury Gothic" panose="020B0502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 6 AT Mortal'!$B$18:$M$18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'Ind 6 AT Mortal'!$B$19:$M$19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7DF-4BC0-959F-B9999A200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6255"/>
        <c:axId val="215450223"/>
      </c:barChart>
      <c:catAx>
        <c:axId val="3306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5450223"/>
        <c:crosses val="autoZero"/>
        <c:auto val="1"/>
        <c:lblAlgn val="ctr"/>
        <c:lblOffset val="100"/>
        <c:noMultiLvlLbl val="0"/>
      </c:catAx>
      <c:valAx>
        <c:axId val="215450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306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 7 Enf Prev'!$B$18:$M$18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'Ind 7 Enf Prev'!$B$19:$M$19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7E7-4741-9E7F-A497A9435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1906271"/>
        <c:axId val="215464607"/>
      </c:barChart>
      <c:catAx>
        <c:axId val="1091906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5464607"/>
        <c:crosses val="autoZero"/>
        <c:auto val="1"/>
        <c:lblAlgn val="ctr"/>
        <c:lblOffset val="100"/>
        <c:noMultiLvlLbl val="0"/>
      </c:catAx>
      <c:valAx>
        <c:axId val="215464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91906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 8 Enf Inc'!$B$18:$M$18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'Ind 8 Enf Inc'!$B$19:$M$19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D9-4080-89EE-870A588D3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9135"/>
        <c:axId val="204857743"/>
      </c:barChart>
      <c:catAx>
        <c:axId val="330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4857743"/>
        <c:crosses val="autoZero"/>
        <c:auto val="1"/>
        <c:lblAlgn val="ctr"/>
        <c:lblOffset val="100"/>
        <c:noMultiLvlLbl val="0"/>
      </c:catAx>
      <c:valAx>
        <c:axId val="204857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309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 11 CondSalud'!$B$18:$M$18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'Ind 11 CondSalud'!$B$22:$M$22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1E-4BDA-A44C-285D69EA6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9135"/>
        <c:axId val="204857743"/>
      </c:barChart>
      <c:catAx>
        <c:axId val="330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CO"/>
          </a:p>
        </c:txPr>
        <c:crossAx val="204857743"/>
        <c:crosses val="autoZero"/>
        <c:auto val="1"/>
        <c:lblAlgn val="ctr"/>
        <c:lblOffset val="100"/>
        <c:noMultiLvlLbl val="0"/>
      </c:catAx>
      <c:valAx>
        <c:axId val="204857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309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25</xdr:row>
      <xdr:rowOff>104775</xdr:rowOff>
    </xdr:from>
    <xdr:to>
      <xdr:col>12</xdr:col>
      <xdr:colOff>495299</xdr:colOff>
      <xdr:row>36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B0C1C9-B4ED-3230-C637-7CB8989AB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3</xdr:row>
      <xdr:rowOff>3362</xdr:rowOff>
    </xdr:to>
    <xdr:pic>
      <xdr:nvPicPr>
        <xdr:cNvPr id="3" name="Imagen 2" descr="Macintosh HD:Users:baterik:Desktop:crc diseños:plantillas nuevas CRC:NUEVO-LOGO-CRC2.png">
          <a:extLst>
            <a:ext uri="{FF2B5EF4-FFF2-40B4-BE49-F238E27FC236}">
              <a16:creationId xmlns:a16="http://schemas.microsoft.com/office/drawing/2014/main" id="{D46280D5-D88C-4A6F-8099-F0EA7D55CA4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6559" cy="7844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66676</xdr:rowOff>
    </xdr:from>
    <xdr:to>
      <xdr:col>13</xdr:col>
      <xdr:colOff>9525</xdr:colOff>
      <xdr:row>37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91DA7C-FB76-44AD-BF30-9A2F83428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3</xdr:row>
      <xdr:rowOff>22412</xdr:rowOff>
    </xdr:to>
    <xdr:pic>
      <xdr:nvPicPr>
        <xdr:cNvPr id="3" name="Imagen 2" descr="Macintosh HD:Users:baterik:Desktop:crc diseños:plantillas nuevas CRC:NUEVO-LOGO-CRC2.png">
          <a:extLst>
            <a:ext uri="{FF2B5EF4-FFF2-40B4-BE49-F238E27FC236}">
              <a16:creationId xmlns:a16="http://schemas.microsoft.com/office/drawing/2014/main" id="{22245C2C-B14A-431E-8D88-C6C2FEF79DC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6559" cy="7844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25</xdr:row>
      <xdr:rowOff>38101</xdr:rowOff>
    </xdr:from>
    <xdr:to>
      <xdr:col>12</xdr:col>
      <xdr:colOff>542925</xdr:colOff>
      <xdr:row>36</xdr:row>
      <xdr:rowOff>195262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D1E06B-B306-2069-1EC5-3B09045B0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2</xdr:row>
      <xdr:rowOff>231962</xdr:rowOff>
    </xdr:to>
    <xdr:pic>
      <xdr:nvPicPr>
        <xdr:cNvPr id="2" name="Imagen 1" descr="Macintosh HD:Users:baterik:Desktop:crc diseños:plantillas nuevas CRC:NUEVO-LOGO-CRC2.png">
          <a:extLst>
            <a:ext uri="{FF2B5EF4-FFF2-40B4-BE49-F238E27FC236}">
              <a16:creationId xmlns:a16="http://schemas.microsoft.com/office/drawing/2014/main" id="{584091FE-22EF-4F58-AB5D-F6FB38B9EF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6559" cy="7844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27215</xdr:rowOff>
    </xdr:from>
    <xdr:to>
      <xdr:col>12</xdr:col>
      <xdr:colOff>598715</xdr:colOff>
      <xdr:row>37</xdr:row>
      <xdr:rowOff>187778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4ED108-1F5A-3EDD-E88C-8CBCA69F0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2</xdr:row>
      <xdr:rowOff>302559</xdr:rowOff>
    </xdr:to>
    <xdr:pic>
      <xdr:nvPicPr>
        <xdr:cNvPr id="3" name="Imagen 2" descr="Macintosh HD:Users:baterik:Desktop:crc diseños:plantillas nuevas CRC:NUEVO-LOGO-CRC2.png">
          <a:extLst>
            <a:ext uri="{FF2B5EF4-FFF2-40B4-BE49-F238E27FC236}">
              <a16:creationId xmlns:a16="http://schemas.microsoft.com/office/drawing/2014/main" id="{9E79FC2B-0FE5-4B04-A9E6-CFCD07F6962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6559" cy="7844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25</xdr:row>
      <xdr:rowOff>44823</xdr:rowOff>
    </xdr:from>
    <xdr:to>
      <xdr:col>12</xdr:col>
      <xdr:colOff>537882</xdr:colOff>
      <xdr:row>36</xdr:row>
      <xdr:rowOff>176212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F0E30B-DD0B-4344-28BC-EDA04FC97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3</xdr:row>
      <xdr:rowOff>5847</xdr:rowOff>
    </xdr:to>
    <xdr:pic>
      <xdr:nvPicPr>
        <xdr:cNvPr id="3" name="Imagen 2" descr="Macintosh HD:Users:baterik:Desktop:crc diseños:plantillas nuevas CRC:NUEVO-LOGO-CRC2.png">
          <a:extLst>
            <a:ext uri="{FF2B5EF4-FFF2-40B4-BE49-F238E27FC236}">
              <a16:creationId xmlns:a16="http://schemas.microsoft.com/office/drawing/2014/main" id="{DA7EB71B-3ED5-4143-8E8E-87B3AF77AD3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6559" cy="7844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26</xdr:row>
      <xdr:rowOff>152400</xdr:rowOff>
    </xdr:from>
    <xdr:to>
      <xdr:col>12</xdr:col>
      <xdr:colOff>514350</xdr:colOff>
      <xdr:row>37</xdr:row>
      <xdr:rowOff>14287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7E459AB-0EF8-7F36-3B3C-2B5883FDF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2</xdr:row>
      <xdr:rowOff>251012</xdr:rowOff>
    </xdr:to>
    <xdr:pic>
      <xdr:nvPicPr>
        <xdr:cNvPr id="2" name="Imagen 1" descr="Macintosh HD:Users:baterik:Desktop:crc diseños:plantillas nuevas CRC:NUEVO-LOGO-CRC2.png">
          <a:extLst>
            <a:ext uri="{FF2B5EF4-FFF2-40B4-BE49-F238E27FC236}">
              <a16:creationId xmlns:a16="http://schemas.microsoft.com/office/drawing/2014/main" id="{FAB7BE1C-AA26-4FE5-A329-E278F8E254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6559" cy="7844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76200</xdr:rowOff>
    </xdr:from>
    <xdr:to>
      <xdr:col>12</xdr:col>
      <xdr:colOff>581025</xdr:colOff>
      <xdr:row>35</xdr:row>
      <xdr:rowOff>147636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F2FA04-4292-2839-0FAC-A939B0EB4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3</xdr:row>
      <xdr:rowOff>14007</xdr:rowOff>
    </xdr:to>
    <xdr:pic>
      <xdr:nvPicPr>
        <xdr:cNvPr id="3" name="Imagen 2" descr="Macintosh HD:Users:baterik:Desktop:crc diseños:plantillas nuevas CRC:NUEVO-LOGO-CRC2.png">
          <a:extLst>
            <a:ext uri="{FF2B5EF4-FFF2-40B4-BE49-F238E27FC236}">
              <a16:creationId xmlns:a16="http://schemas.microsoft.com/office/drawing/2014/main" id="{7DC0A0E7-00F3-4AB1-8702-0B3CA711003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6559" cy="7844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26</xdr:row>
      <xdr:rowOff>161925</xdr:rowOff>
    </xdr:from>
    <xdr:to>
      <xdr:col>12</xdr:col>
      <xdr:colOff>571500</xdr:colOff>
      <xdr:row>37</xdr:row>
      <xdr:rowOff>100012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3DA7293-711D-34B1-A2A6-78501F711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3</xdr:row>
      <xdr:rowOff>31937</xdr:rowOff>
    </xdr:to>
    <xdr:pic>
      <xdr:nvPicPr>
        <xdr:cNvPr id="2" name="Imagen 1" descr="Macintosh HD:Users:baterik:Desktop:crc diseños:plantillas nuevas CRC:NUEVO-LOGO-CRC2.png">
          <a:extLst>
            <a:ext uri="{FF2B5EF4-FFF2-40B4-BE49-F238E27FC236}">
              <a16:creationId xmlns:a16="http://schemas.microsoft.com/office/drawing/2014/main" id="{B9D56D7A-DDE7-4265-A1C0-E42963D504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6559" cy="7844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66676</xdr:rowOff>
    </xdr:from>
    <xdr:to>
      <xdr:col>13</xdr:col>
      <xdr:colOff>9525</xdr:colOff>
      <xdr:row>36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2218029-5B17-0A6A-AB41-26F9CA727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2</xdr:row>
      <xdr:rowOff>184337</xdr:rowOff>
    </xdr:to>
    <xdr:pic>
      <xdr:nvPicPr>
        <xdr:cNvPr id="3" name="Imagen 2" descr="Macintosh HD:Users:baterik:Desktop:crc diseños:plantillas nuevas CRC:NUEVO-LOGO-CRC2.png">
          <a:extLst>
            <a:ext uri="{FF2B5EF4-FFF2-40B4-BE49-F238E27FC236}">
              <a16:creationId xmlns:a16="http://schemas.microsoft.com/office/drawing/2014/main" id="{CAE05188-C6CA-4D60-AF73-AFD2DAAF872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6559" cy="7844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2</xdr:row>
      <xdr:rowOff>136712</xdr:rowOff>
    </xdr:to>
    <xdr:pic>
      <xdr:nvPicPr>
        <xdr:cNvPr id="2" name="Imagen 1" descr="Macintosh HD:Users:baterik:Desktop:crc diseños:plantillas nuevas CRC:NUEVO-LOGO-CRC2.png">
          <a:extLst>
            <a:ext uri="{FF2B5EF4-FFF2-40B4-BE49-F238E27FC236}">
              <a16:creationId xmlns:a16="http://schemas.microsoft.com/office/drawing/2014/main" id="{DDC5C7DA-2607-48EE-885C-33BB3EC5A8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6559" cy="7844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crcom.sharepoint.com/sites/copasst/Documentos%20compartidos/Forms/AllItems.aspx" TargetMode="External"/><Relationship Id="rId2" Type="http://schemas.openxmlformats.org/officeDocument/2006/relationships/hyperlink" Target="https://www.crcom.gov.co/es/quienes-somos" TargetMode="External"/><Relationship Id="rId1" Type="http://schemas.openxmlformats.org/officeDocument/2006/relationships/hyperlink" Target="https://www.crcom.gov.co/es/quienes-somos" TargetMode="External"/><Relationship Id="rId6" Type="http://schemas.openxmlformats.org/officeDocument/2006/relationships/drawing" Target="../drawings/drawing9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intranet.crcom.gov.co/wordpress/index.php/nuestros-comites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25"/>
  <sheetViews>
    <sheetView tabSelected="1" view="pageBreakPreview" zoomScale="70" zoomScaleNormal="70" zoomScaleSheetLayoutView="70" workbookViewId="0">
      <selection activeCell="D4" sqref="D4"/>
    </sheetView>
  </sheetViews>
  <sheetFormatPr baseColWidth="10" defaultColWidth="14.42578125" defaultRowHeight="15" customHeight="1" x14ac:dyDescent="0.25"/>
  <cols>
    <col min="1" max="1" width="48.5703125" style="24" customWidth="1"/>
    <col min="2" max="2" width="20.5703125" style="24" customWidth="1"/>
    <col min="3" max="3" width="21.28515625" style="24" customWidth="1"/>
    <col min="4" max="4" width="25.5703125" style="24" customWidth="1"/>
    <col min="5" max="5" width="22" style="24" customWidth="1"/>
    <col min="6" max="6" width="21.28515625" style="24" customWidth="1"/>
    <col min="7" max="7" width="37.85546875" style="24" customWidth="1"/>
    <col min="8" max="8" width="54.85546875" style="24" customWidth="1"/>
    <col min="9" max="9" width="37.140625" style="24" customWidth="1"/>
    <col min="10" max="10" width="32" style="24" customWidth="1"/>
    <col min="11" max="11" width="33.5703125" style="24" customWidth="1"/>
    <col min="12" max="12" width="54.42578125" style="24" customWidth="1"/>
    <col min="13" max="14" width="34.5703125" style="24" customWidth="1"/>
    <col min="15" max="15" width="50.5703125" style="24" customWidth="1"/>
    <col min="16" max="16" width="19.42578125" style="24" customWidth="1"/>
    <col min="17" max="26" width="10" style="24" customWidth="1"/>
    <col min="27" max="16384" width="14.42578125" style="24"/>
  </cols>
  <sheetData>
    <row r="1" spans="1:26" ht="45" customHeight="1" x14ac:dyDescent="0.25">
      <c r="A1" s="2" t="s">
        <v>227</v>
      </c>
      <c r="B1" s="2" t="s">
        <v>228</v>
      </c>
      <c r="C1" s="2" t="s">
        <v>63</v>
      </c>
      <c r="D1" s="2" t="s">
        <v>1</v>
      </c>
      <c r="E1" s="2" t="s">
        <v>0</v>
      </c>
      <c r="F1" s="2" t="s">
        <v>64</v>
      </c>
      <c r="G1" s="2" t="s">
        <v>43</v>
      </c>
      <c r="H1" s="2" t="s">
        <v>44</v>
      </c>
      <c r="I1" s="2" t="s">
        <v>2</v>
      </c>
      <c r="J1" s="2" t="s">
        <v>65</v>
      </c>
      <c r="K1" s="2" t="s">
        <v>3</v>
      </c>
      <c r="L1" s="2" t="s">
        <v>45</v>
      </c>
      <c r="M1" s="2" t="s">
        <v>4</v>
      </c>
      <c r="N1" s="2" t="s">
        <v>58</v>
      </c>
      <c r="O1" s="2" t="s">
        <v>5</v>
      </c>
      <c r="P1" s="2" t="s">
        <v>6</v>
      </c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1.25" customHeight="1" x14ac:dyDescent="0.25">
      <c r="A2" s="1" t="s">
        <v>67</v>
      </c>
      <c r="B2" s="1" t="s">
        <v>77</v>
      </c>
      <c r="C2" s="3">
        <v>1</v>
      </c>
      <c r="D2" s="1" t="s">
        <v>108</v>
      </c>
      <c r="E2" s="3" t="s">
        <v>195</v>
      </c>
      <c r="F2" s="3" t="s">
        <v>73</v>
      </c>
      <c r="G2" s="3" t="s">
        <v>78</v>
      </c>
      <c r="H2" s="4" t="s">
        <v>79</v>
      </c>
      <c r="I2" s="1" t="s">
        <v>94</v>
      </c>
      <c r="J2" s="3" t="s">
        <v>71</v>
      </c>
      <c r="K2" s="3" t="s">
        <v>7</v>
      </c>
      <c r="L2" s="5" t="s">
        <v>75</v>
      </c>
      <c r="M2" s="27">
        <v>0.9</v>
      </c>
      <c r="N2" s="27" t="s">
        <v>82</v>
      </c>
      <c r="O2" s="3" t="s">
        <v>74</v>
      </c>
      <c r="P2" s="69" t="s">
        <v>46</v>
      </c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89.25" customHeight="1" x14ac:dyDescent="0.25">
      <c r="B3" s="1" t="s">
        <v>76</v>
      </c>
      <c r="C3" s="3">
        <v>2</v>
      </c>
      <c r="D3" s="1" t="s">
        <v>106</v>
      </c>
      <c r="E3" s="3" t="s">
        <v>195</v>
      </c>
      <c r="F3" s="3" t="s">
        <v>73</v>
      </c>
      <c r="G3" s="3" t="s">
        <v>83</v>
      </c>
      <c r="H3" s="4" t="s">
        <v>80</v>
      </c>
      <c r="I3" s="1" t="s">
        <v>96</v>
      </c>
      <c r="J3" s="3" t="s">
        <v>71</v>
      </c>
      <c r="K3" s="3" t="s">
        <v>7</v>
      </c>
      <c r="L3" s="5" t="s">
        <v>81</v>
      </c>
      <c r="M3" s="27">
        <v>0.9</v>
      </c>
      <c r="N3" s="27" t="s">
        <v>82</v>
      </c>
      <c r="O3" s="3" t="s">
        <v>74</v>
      </c>
      <c r="P3" s="69" t="s">
        <v>48</v>
      </c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s="23" customFormat="1" ht="99.75" customHeight="1" x14ac:dyDescent="0.25">
      <c r="A4" s="1" t="s">
        <v>68</v>
      </c>
      <c r="B4" s="1" t="s">
        <v>77</v>
      </c>
      <c r="C4" s="3">
        <v>3</v>
      </c>
      <c r="D4" s="23" t="s">
        <v>107</v>
      </c>
      <c r="E4" s="3" t="s">
        <v>196</v>
      </c>
      <c r="F4" s="3" t="s">
        <v>73</v>
      </c>
      <c r="G4" s="3" t="s">
        <v>87</v>
      </c>
      <c r="H4" s="4" t="s">
        <v>86</v>
      </c>
      <c r="I4" s="25" t="s">
        <v>95</v>
      </c>
      <c r="J4" s="3" t="s">
        <v>72</v>
      </c>
      <c r="K4" s="3" t="s">
        <v>7</v>
      </c>
      <c r="L4" s="5" t="s">
        <v>85</v>
      </c>
      <c r="M4" s="6" t="s">
        <v>122</v>
      </c>
      <c r="N4" s="3" t="s">
        <v>121</v>
      </c>
      <c r="O4" s="3" t="s">
        <v>118</v>
      </c>
      <c r="P4" s="69" t="s">
        <v>47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99" customHeight="1" x14ac:dyDescent="0.25">
      <c r="A5" s="28"/>
      <c r="B5" s="1" t="s">
        <v>84</v>
      </c>
      <c r="C5" s="3">
        <v>4</v>
      </c>
      <c r="D5" s="1" t="s">
        <v>69</v>
      </c>
      <c r="E5" s="3" t="s">
        <v>196</v>
      </c>
      <c r="F5" s="3" t="s">
        <v>73</v>
      </c>
      <c r="G5" s="3" t="s">
        <v>98</v>
      </c>
      <c r="H5" s="4" t="s">
        <v>88</v>
      </c>
      <c r="I5" s="1" t="s">
        <v>100</v>
      </c>
      <c r="J5" s="3" t="s">
        <v>72</v>
      </c>
      <c r="K5" s="3" t="s">
        <v>89</v>
      </c>
      <c r="L5" s="5" t="s">
        <v>90</v>
      </c>
      <c r="M5" s="27" t="s">
        <v>91</v>
      </c>
      <c r="N5" s="29" t="s">
        <v>92</v>
      </c>
      <c r="O5" s="3" t="s">
        <v>93</v>
      </c>
      <c r="P5" s="69" t="s">
        <v>49</v>
      </c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90" x14ac:dyDescent="0.25">
      <c r="A6" s="28"/>
      <c r="B6" s="1" t="s">
        <v>84</v>
      </c>
      <c r="C6" s="3">
        <v>5</v>
      </c>
      <c r="D6" s="1" t="s">
        <v>70</v>
      </c>
      <c r="E6" s="3" t="s">
        <v>196</v>
      </c>
      <c r="F6" s="3" t="s">
        <v>73</v>
      </c>
      <c r="G6" s="3" t="s">
        <v>99</v>
      </c>
      <c r="H6" s="4" t="s">
        <v>97</v>
      </c>
      <c r="I6" s="1" t="s">
        <v>102</v>
      </c>
      <c r="J6" s="3" t="s">
        <v>72</v>
      </c>
      <c r="K6" s="3" t="s">
        <v>89</v>
      </c>
      <c r="L6" s="5" t="s">
        <v>101</v>
      </c>
      <c r="M6" s="6" t="s">
        <v>123</v>
      </c>
      <c r="N6" s="3" t="s">
        <v>121</v>
      </c>
      <c r="O6" s="3" t="s">
        <v>93</v>
      </c>
      <c r="P6" s="69" t="s">
        <v>50</v>
      </c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90" x14ac:dyDescent="0.25">
      <c r="A7" s="28"/>
      <c r="B7" s="1" t="s">
        <v>84</v>
      </c>
      <c r="C7" s="3">
        <v>6</v>
      </c>
      <c r="D7" s="1" t="s">
        <v>105</v>
      </c>
      <c r="E7" s="3" t="s">
        <v>196</v>
      </c>
      <c r="F7" s="3" t="s">
        <v>73</v>
      </c>
      <c r="G7" s="3" t="s">
        <v>103</v>
      </c>
      <c r="H7" s="4" t="s">
        <v>104</v>
      </c>
      <c r="I7" s="26" t="s">
        <v>109</v>
      </c>
      <c r="J7" s="3" t="s">
        <v>42</v>
      </c>
      <c r="K7" s="3" t="s">
        <v>7</v>
      </c>
      <c r="L7" s="5" t="s">
        <v>110</v>
      </c>
      <c r="M7" s="6">
        <v>0</v>
      </c>
      <c r="N7" s="3">
        <v>1</v>
      </c>
      <c r="O7" s="3" t="s">
        <v>93</v>
      </c>
      <c r="P7" s="69" t="s">
        <v>51</v>
      </c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62.75" customHeight="1" x14ac:dyDescent="0.25">
      <c r="A8" s="28"/>
      <c r="B8" s="1" t="s">
        <v>84</v>
      </c>
      <c r="C8" s="3">
        <v>7</v>
      </c>
      <c r="D8" s="1" t="s">
        <v>115</v>
      </c>
      <c r="E8" s="3" t="s">
        <v>196</v>
      </c>
      <c r="F8" s="3" t="s">
        <v>73</v>
      </c>
      <c r="G8" s="3" t="s">
        <v>112</v>
      </c>
      <c r="H8" s="4" t="s">
        <v>124</v>
      </c>
      <c r="I8" s="26" t="s">
        <v>114</v>
      </c>
      <c r="J8" s="3" t="s">
        <v>42</v>
      </c>
      <c r="K8" s="28"/>
      <c r="L8" s="3" t="s">
        <v>111</v>
      </c>
      <c r="M8" s="6">
        <v>0</v>
      </c>
      <c r="N8" s="3">
        <v>1</v>
      </c>
      <c r="O8" s="3" t="s">
        <v>120</v>
      </c>
      <c r="P8" s="69" t="s">
        <v>52</v>
      </c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62.75" customHeight="1" x14ac:dyDescent="0.25">
      <c r="A9" s="28"/>
      <c r="B9" s="1" t="s">
        <v>84</v>
      </c>
      <c r="C9" s="3">
        <v>8</v>
      </c>
      <c r="D9" s="1" t="s">
        <v>117</v>
      </c>
      <c r="E9" s="3" t="s">
        <v>196</v>
      </c>
      <c r="F9" s="3" t="s">
        <v>73</v>
      </c>
      <c r="G9" s="3" t="s">
        <v>113</v>
      </c>
      <c r="H9" s="4" t="s">
        <v>125</v>
      </c>
      <c r="I9" s="26" t="s">
        <v>116</v>
      </c>
      <c r="J9" s="3" t="s">
        <v>42</v>
      </c>
      <c r="K9" s="28"/>
      <c r="L9" s="3" t="s">
        <v>119</v>
      </c>
      <c r="M9" s="6">
        <v>0</v>
      </c>
      <c r="N9" s="3">
        <v>1</v>
      </c>
      <c r="O9" s="3" t="s">
        <v>120</v>
      </c>
      <c r="P9" s="69" t="s">
        <v>53</v>
      </c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62.75" customHeight="1" x14ac:dyDescent="0.25">
      <c r="A10" s="28"/>
      <c r="B10" s="1" t="s">
        <v>164</v>
      </c>
      <c r="C10" s="3">
        <v>9</v>
      </c>
      <c r="D10" s="1" t="s">
        <v>165</v>
      </c>
      <c r="E10" s="3" t="s">
        <v>166</v>
      </c>
      <c r="F10" s="3" t="s">
        <v>73</v>
      </c>
      <c r="G10" s="3" t="s">
        <v>170</v>
      </c>
      <c r="H10" s="4" t="s">
        <v>167</v>
      </c>
      <c r="I10" s="26" t="s">
        <v>168</v>
      </c>
      <c r="J10" s="3" t="s">
        <v>42</v>
      </c>
      <c r="K10" s="3" t="s">
        <v>7</v>
      </c>
      <c r="L10" s="5" t="s">
        <v>169</v>
      </c>
      <c r="M10" s="72">
        <v>1</v>
      </c>
      <c r="N10" s="73">
        <v>0.85</v>
      </c>
      <c r="O10" s="3" t="s">
        <v>171</v>
      </c>
      <c r="P10" s="69" t="s">
        <v>172</v>
      </c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62.75" customHeight="1" x14ac:dyDescent="0.25">
      <c r="A11" s="28"/>
      <c r="B11" s="1" t="s">
        <v>164</v>
      </c>
      <c r="C11" s="3">
        <v>10</v>
      </c>
      <c r="D11" s="1" t="s">
        <v>197</v>
      </c>
      <c r="E11" s="3" t="s">
        <v>195</v>
      </c>
      <c r="F11" s="3" t="s">
        <v>73</v>
      </c>
      <c r="G11" s="3" t="s">
        <v>198</v>
      </c>
      <c r="H11" s="4" t="s">
        <v>199</v>
      </c>
      <c r="I11" s="26" t="s">
        <v>200</v>
      </c>
      <c r="J11" s="3" t="s">
        <v>42</v>
      </c>
      <c r="K11" s="3" t="s">
        <v>7</v>
      </c>
      <c r="L11" s="5" t="s">
        <v>201</v>
      </c>
      <c r="M11" s="72">
        <v>1</v>
      </c>
      <c r="N11" s="73">
        <v>0.9</v>
      </c>
      <c r="O11" s="3" t="s">
        <v>207</v>
      </c>
      <c r="P11" s="69" t="s">
        <v>202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62.75" customHeight="1" x14ac:dyDescent="0.25">
      <c r="A12" s="28"/>
      <c r="B12" s="1" t="s">
        <v>164</v>
      </c>
      <c r="C12" s="3">
        <v>11</v>
      </c>
      <c r="D12" s="1" t="s">
        <v>203</v>
      </c>
      <c r="E12" s="3" t="s">
        <v>195</v>
      </c>
      <c r="F12" s="3" t="s">
        <v>73</v>
      </c>
      <c r="G12" s="3" t="s">
        <v>231</v>
      </c>
      <c r="H12" s="4" t="s">
        <v>204</v>
      </c>
      <c r="I12" s="26" t="s">
        <v>205</v>
      </c>
      <c r="J12" s="3" t="s">
        <v>72</v>
      </c>
      <c r="K12" s="3" t="s">
        <v>7</v>
      </c>
      <c r="L12" s="5" t="s">
        <v>206</v>
      </c>
      <c r="M12" s="72">
        <v>1</v>
      </c>
      <c r="N12" s="73">
        <v>0.9</v>
      </c>
      <c r="O12" s="3" t="s">
        <v>208</v>
      </c>
      <c r="P12" s="69" t="s">
        <v>209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8" customHeight="1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70"/>
      <c r="M13" s="71"/>
      <c r="N13" s="71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8" customHeight="1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70"/>
      <c r="M14" s="71"/>
      <c r="N14" s="71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8" customHeight="1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70"/>
      <c r="M15" s="71"/>
      <c r="N15" s="71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8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70"/>
      <c r="M16" s="71"/>
      <c r="N16" s="71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8" customHeight="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70"/>
      <c r="M17" s="71"/>
      <c r="N17" s="71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8" customHeight="1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70"/>
      <c r="M18" s="71"/>
      <c r="N18" s="71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8" customHeight="1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70"/>
      <c r="M19" s="71"/>
      <c r="N19" s="71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8" customHeight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70"/>
      <c r="M20" s="71"/>
      <c r="N20" s="71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8" customHeigh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70"/>
      <c r="M21" s="71"/>
      <c r="N21" s="71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8" customHeigh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70"/>
      <c r="M22" s="71"/>
      <c r="N22" s="71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8" customHeight="1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70"/>
      <c r="M23" s="71"/>
      <c r="N23" s="71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8" customHeight="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70"/>
      <c r="M24" s="71"/>
      <c r="N24" s="71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8" customHeight="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70"/>
      <c r="M25" s="71"/>
      <c r="N25" s="71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8" customHeight="1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70"/>
      <c r="M26" s="71"/>
      <c r="N26" s="71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8" customHeight="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70"/>
      <c r="M27" s="71"/>
      <c r="N27" s="71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8" customHeight="1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70"/>
      <c r="M28" s="71"/>
      <c r="N28" s="71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8" customHeight="1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70"/>
      <c r="M29" s="71"/>
      <c r="N29" s="71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8" customHeight="1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70"/>
      <c r="M30" s="71"/>
      <c r="N30" s="71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8" customHeight="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70"/>
      <c r="M31" s="71"/>
      <c r="N31" s="71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8" customHeight="1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70"/>
      <c r="M32" s="71"/>
      <c r="N32" s="71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8" customHeight="1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70"/>
      <c r="M33" s="71"/>
      <c r="N33" s="71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8" customHeight="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70"/>
      <c r="M34" s="71"/>
      <c r="N34" s="71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8" customHeight="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70"/>
      <c r="M35" s="71"/>
      <c r="N35" s="71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8" customHeight="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70"/>
      <c r="M36" s="71"/>
      <c r="N36" s="71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8" customHeight="1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70"/>
      <c r="M37" s="71"/>
      <c r="N37" s="71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8" customHeight="1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70"/>
      <c r="M38" s="71"/>
      <c r="N38" s="71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8" customHeigh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70"/>
      <c r="M39" s="71"/>
      <c r="N39" s="71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8" customHeigh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70"/>
      <c r="M40" s="71"/>
      <c r="N40" s="71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8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70"/>
      <c r="M41" s="71"/>
      <c r="N41" s="71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8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70"/>
      <c r="M42" s="71"/>
      <c r="N42" s="71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8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70"/>
      <c r="M43" s="71"/>
      <c r="N43" s="71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8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70"/>
      <c r="M44" s="71"/>
      <c r="N44" s="71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8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70"/>
      <c r="M45" s="71"/>
      <c r="N45" s="71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8" customHeight="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70"/>
      <c r="M46" s="71"/>
      <c r="N46" s="71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8" customHeight="1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70"/>
      <c r="M47" s="71"/>
      <c r="N47" s="71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8" customHeight="1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70"/>
      <c r="M48" s="71"/>
      <c r="N48" s="71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8" customHeight="1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70"/>
      <c r="M49" s="71"/>
      <c r="N49" s="71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8" customHeight="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70"/>
      <c r="M50" s="71"/>
      <c r="N50" s="71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8" customHeight="1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70"/>
      <c r="M51" s="71"/>
      <c r="N51" s="71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8" customHeight="1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70"/>
      <c r="M52" s="71"/>
      <c r="N52" s="71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8" customHeight="1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70"/>
      <c r="M53" s="71"/>
      <c r="N53" s="71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8" customHeight="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70"/>
      <c r="M54" s="71"/>
      <c r="N54" s="71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8" customHeight="1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70"/>
      <c r="M55" s="71"/>
      <c r="N55" s="71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8" customHeight="1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70"/>
      <c r="M56" s="71"/>
      <c r="N56" s="71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8" customHeight="1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70"/>
      <c r="M57" s="71"/>
      <c r="N57" s="71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8" customHeight="1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70"/>
      <c r="M58" s="71"/>
      <c r="N58" s="71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8" customHeight="1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70"/>
      <c r="M59" s="71"/>
      <c r="N59" s="71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8" customHeight="1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70"/>
      <c r="M60" s="71"/>
      <c r="N60" s="71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8" customHeight="1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70"/>
      <c r="M61" s="71"/>
      <c r="N61" s="71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8" customHeight="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70"/>
      <c r="M62" s="71"/>
      <c r="N62" s="71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8" customHeight="1" x14ac:dyDescent="0.2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70"/>
      <c r="M63" s="71"/>
      <c r="N63" s="71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8" customHeight="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70"/>
      <c r="M64" s="71"/>
      <c r="N64" s="71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8" customHeight="1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70"/>
      <c r="M65" s="71"/>
      <c r="N65" s="71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8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70"/>
      <c r="M66" s="71"/>
      <c r="N66" s="71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8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70"/>
      <c r="M67" s="71"/>
      <c r="N67" s="71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8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70"/>
      <c r="M68" s="71"/>
      <c r="N68" s="71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8" customHeight="1" x14ac:dyDescent="0.2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70"/>
      <c r="M69" s="71"/>
      <c r="N69" s="71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8" customHeight="1" x14ac:dyDescent="0.2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70"/>
      <c r="M70" s="71"/>
      <c r="N70" s="71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8" customHeight="1" x14ac:dyDescent="0.2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70"/>
      <c r="M71" s="71"/>
      <c r="N71" s="71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8" customHeight="1" x14ac:dyDescent="0.2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70"/>
      <c r="M72" s="71"/>
      <c r="N72" s="71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8" customHeight="1" x14ac:dyDescent="0.2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70"/>
      <c r="M73" s="71"/>
      <c r="N73" s="71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8" customHeight="1" x14ac:dyDescent="0.2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70"/>
      <c r="M74" s="71"/>
      <c r="N74" s="71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8" customHeight="1" x14ac:dyDescent="0.2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70"/>
      <c r="M75" s="71"/>
      <c r="N75" s="71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8" customHeight="1" x14ac:dyDescent="0.2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70"/>
      <c r="M76" s="71"/>
      <c r="N76" s="71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8" customHeight="1" x14ac:dyDescent="0.2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70"/>
      <c r="M77" s="71"/>
      <c r="N77" s="71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8" customHeight="1" x14ac:dyDescent="0.2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70"/>
      <c r="M78" s="71"/>
      <c r="N78" s="71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8" customHeight="1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70"/>
      <c r="M79" s="71"/>
      <c r="N79" s="71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8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70"/>
      <c r="M80" s="71"/>
      <c r="N80" s="71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8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70"/>
      <c r="M81" s="71"/>
      <c r="N81" s="71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8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70"/>
      <c r="M82" s="71"/>
      <c r="N82" s="71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8" customHeight="1" x14ac:dyDescent="0.25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70"/>
      <c r="M83" s="71"/>
      <c r="N83" s="71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8" customHeight="1" x14ac:dyDescent="0.2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70"/>
      <c r="M84" s="71"/>
      <c r="N84" s="71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8" customHeight="1" x14ac:dyDescent="0.2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70"/>
      <c r="M85" s="71"/>
      <c r="N85" s="71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8" customHeight="1" x14ac:dyDescent="0.2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70"/>
      <c r="M86" s="71"/>
      <c r="N86" s="71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8" customHeight="1" x14ac:dyDescent="0.2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70"/>
      <c r="M87" s="71"/>
      <c r="N87" s="71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8" customHeight="1" x14ac:dyDescent="0.2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70"/>
      <c r="M88" s="71"/>
      <c r="N88" s="71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8" customHeight="1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70"/>
      <c r="M89" s="71"/>
      <c r="N89" s="71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8" customHeight="1" x14ac:dyDescent="0.2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70"/>
      <c r="M90" s="71"/>
      <c r="N90" s="71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8" customHeight="1" x14ac:dyDescent="0.2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70"/>
      <c r="M91" s="71"/>
      <c r="N91" s="71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8" customHeight="1" x14ac:dyDescent="0.2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70"/>
      <c r="M92" s="71"/>
      <c r="N92" s="71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8" customHeight="1" x14ac:dyDescent="0.2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70"/>
      <c r="M93" s="71"/>
      <c r="N93" s="71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8" customHeight="1" x14ac:dyDescent="0.2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70"/>
      <c r="M94" s="71"/>
      <c r="N94" s="71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8" customHeight="1" x14ac:dyDescent="0.2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70"/>
      <c r="M95" s="71"/>
      <c r="N95" s="71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8" customHeight="1" x14ac:dyDescent="0.2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70"/>
      <c r="M96" s="71"/>
      <c r="N96" s="71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8" customHeight="1" x14ac:dyDescent="0.2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70"/>
      <c r="M97" s="71"/>
      <c r="N97" s="71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8" customHeight="1" x14ac:dyDescent="0.2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70"/>
      <c r="M98" s="71"/>
      <c r="N98" s="71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8" customHeight="1" x14ac:dyDescent="0.2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70"/>
      <c r="M99" s="71"/>
      <c r="N99" s="71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8" customHeight="1" x14ac:dyDescent="0.2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70"/>
      <c r="M100" s="71"/>
      <c r="N100" s="71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8" customHeight="1" x14ac:dyDescent="0.25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70"/>
      <c r="M101" s="71"/>
      <c r="N101" s="71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8" customHeight="1" x14ac:dyDescent="0.25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70"/>
      <c r="M102" s="71"/>
      <c r="N102" s="71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8" customHeight="1" x14ac:dyDescent="0.25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70"/>
      <c r="M103" s="71"/>
      <c r="N103" s="71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8" customHeight="1" x14ac:dyDescent="0.25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70"/>
      <c r="M104" s="71"/>
      <c r="N104" s="71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8" customHeight="1" x14ac:dyDescent="0.2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70"/>
      <c r="M105" s="71"/>
      <c r="N105" s="71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8" customHeight="1" x14ac:dyDescent="0.25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70"/>
      <c r="M106" s="71"/>
      <c r="N106" s="71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8" customHeight="1" x14ac:dyDescent="0.25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70"/>
      <c r="M107" s="71"/>
      <c r="N107" s="71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8" customHeight="1" x14ac:dyDescent="0.25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70"/>
      <c r="M108" s="71"/>
      <c r="N108" s="71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8" customHeight="1" x14ac:dyDescent="0.25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70"/>
      <c r="M109" s="71"/>
      <c r="N109" s="71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8" customHeight="1" x14ac:dyDescent="0.25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70"/>
      <c r="M110" s="71"/>
      <c r="N110" s="71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8" customHeight="1" x14ac:dyDescent="0.25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70"/>
      <c r="M111" s="71"/>
      <c r="N111" s="71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8" customHeight="1" x14ac:dyDescent="0.25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70"/>
      <c r="M112" s="71"/>
      <c r="N112" s="71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8" customHeight="1" x14ac:dyDescent="0.25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70"/>
      <c r="M113" s="71"/>
      <c r="N113" s="71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8" customHeight="1" x14ac:dyDescent="0.25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70"/>
      <c r="M114" s="71"/>
      <c r="N114" s="71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8" customHeight="1" x14ac:dyDescent="0.2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70"/>
      <c r="M115" s="71"/>
      <c r="N115" s="71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8" customHeight="1" x14ac:dyDescent="0.25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70"/>
      <c r="M116" s="71"/>
      <c r="N116" s="71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8" customHeight="1" x14ac:dyDescent="0.25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70"/>
      <c r="M117" s="71"/>
      <c r="N117" s="71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8" customHeight="1" x14ac:dyDescent="0.25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70"/>
      <c r="M118" s="71"/>
      <c r="N118" s="71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8" customHeight="1" x14ac:dyDescent="0.25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70"/>
      <c r="M119" s="71"/>
      <c r="N119" s="71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8" customHeight="1" x14ac:dyDescent="0.2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70"/>
      <c r="M120" s="71"/>
      <c r="N120" s="71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8" customHeight="1" x14ac:dyDescent="0.25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70"/>
      <c r="M121" s="71"/>
      <c r="N121" s="71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8" customHeight="1" x14ac:dyDescent="0.25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70"/>
      <c r="M122" s="71"/>
      <c r="N122" s="71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8" customHeight="1" x14ac:dyDescent="0.25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70"/>
      <c r="M123" s="71"/>
      <c r="N123" s="71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8" customHeight="1" x14ac:dyDescent="0.25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70"/>
      <c r="M124" s="71"/>
      <c r="N124" s="71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8" customHeight="1" x14ac:dyDescent="0.2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70"/>
      <c r="M125" s="71"/>
      <c r="N125" s="71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8" customHeight="1" x14ac:dyDescent="0.25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70"/>
      <c r="M126" s="71"/>
      <c r="N126" s="71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8" customHeight="1" x14ac:dyDescent="0.25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70"/>
      <c r="M127" s="71"/>
      <c r="N127" s="71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8" customHeight="1" x14ac:dyDescent="0.25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70"/>
      <c r="M128" s="71"/>
      <c r="N128" s="71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8" customHeight="1" x14ac:dyDescent="0.25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70"/>
      <c r="M129" s="71"/>
      <c r="N129" s="71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8" customHeight="1" x14ac:dyDescent="0.25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70"/>
      <c r="M130" s="71"/>
      <c r="N130" s="71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8" customHeight="1" x14ac:dyDescent="0.25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70"/>
      <c r="M131" s="71"/>
      <c r="N131" s="71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8" customHeight="1" x14ac:dyDescent="0.25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70"/>
      <c r="M132" s="71"/>
      <c r="N132" s="71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8" customHeight="1" x14ac:dyDescent="0.25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70"/>
      <c r="M133" s="71"/>
      <c r="N133" s="71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8" customHeight="1" x14ac:dyDescent="0.25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70"/>
      <c r="M134" s="71"/>
      <c r="N134" s="71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8" customHeight="1" x14ac:dyDescent="0.2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70"/>
      <c r="M135" s="71"/>
      <c r="N135" s="71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8" customHeight="1" x14ac:dyDescent="0.25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70"/>
      <c r="M136" s="71"/>
      <c r="N136" s="71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8" customHeight="1" x14ac:dyDescent="0.25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70"/>
      <c r="M137" s="71"/>
      <c r="N137" s="71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8" customHeight="1" x14ac:dyDescent="0.25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70"/>
      <c r="M138" s="71"/>
      <c r="N138" s="71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8" customHeight="1" x14ac:dyDescent="0.25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70"/>
      <c r="M139" s="71"/>
      <c r="N139" s="71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8" customHeight="1" x14ac:dyDescent="0.25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70"/>
      <c r="M140" s="71"/>
      <c r="N140" s="71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8" customHeight="1" x14ac:dyDescent="0.25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70"/>
      <c r="M141" s="71"/>
      <c r="N141" s="71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8" customHeight="1" x14ac:dyDescent="0.25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70"/>
      <c r="M142" s="71"/>
      <c r="N142" s="71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8" customHeight="1" x14ac:dyDescent="0.25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70"/>
      <c r="M143" s="71"/>
      <c r="N143" s="71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8" customHeight="1" x14ac:dyDescent="0.25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70"/>
      <c r="M144" s="71"/>
      <c r="N144" s="71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8" customHeight="1" x14ac:dyDescent="0.2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70"/>
      <c r="M145" s="71"/>
      <c r="N145" s="71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5.75" customHeight="1" x14ac:dyDescent="0.25"/>
    <row r="147" spans="1:26" ht="15.75" customHeight="1" x14ac:dyDescent="0.25"/>
    <row r="148" spans="1:26" ht="15.75" customHeight="1" x14ac:dyDescent="0.25"/>
    <row r="149" spans="1:26" ht="15.75" customHeight="1" x14ac:dyDescent="0.25"/>
    <row r="150" spans="1:26" ht="15.75" customHeight="1" x14ac:dyDescent="0.25"/>
    <row r="151" spans="1:26" ht="15.75" customHeight="1" x14ac:dyDescent="0.25"/>
    <row r="152" spans="1:26" ht="15.75" customHeight="1" x14ac:dyDescent="0.25"/>
    <row r="153" spans="1:26" ht="15.75" customHeight="1" x14ac:dyDescent="0.25"/>
    <row r="154" spans="1:26" ht="15.75" customHeight="1" x14ac:dyDescent="0.25"/>
    <row r="155" spans="1:26" ht="15.75" customHeight="1" x14ac:dyDescent="0.25"/>
    <row r="156" spans="1:26" ht="15.75" customHeight="1" x14ac:dyDescent="0.25"/>
    <row r="157" spans="1:26" ht="15.75" customHeight="1" x14ac:dyDescent="0.25"/>
    <row r="158" spans="1:26" ht="15.75" customHeight="1" x14ac:dyDescent="0.25"/>
    <row r="159" spans="1:26" ht="15.75" customHeight="1" x14ac:dyDescent="0.25"/>
    <row r="160" spans="1:26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</sheetData>
  <autoFilter ref="A1:Z10" xr:uid="{00000000-0001-0000-0000-000000000000}">
    <filterColumn colId="8" showButton="0"/>
  </autoFilter>
  <phoneticPr fontId="10" type="noConversion"/>
  <pageMargins left="0.70866141732283472" right="0.70866141732283472" top="0.74803149606299213" bottom="0.74803149606299213" header="0" footer="0"/>
  <pageSetup scale="1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2C52A-0C08-46FA-B590-449ABF80AA5A}">
  <sheetPr>
    <outlinePr summaryBelow="0" summaryRight="0"/>
  </sheetPr>
  <dimension ref="A1:N991"/>
  <sheetViews>
    <sheetView view="pageBreakPreview" zoomScaleNormal="100" zoomScaleSheetLayoutView="100" workbookViewId="0">
      <selection sqref="A1:A3"/>
    </sheetView>
  </sheetViews>
  <sheetFormatPr baseColWidth="10" defaultColWidth="14.42578125" defaultRowHeight="15" customHeight="1" x14ac:dyDescent="0.2"/>
  <cols>
    <col min="1" max="1" width="36.7109375" style="7" customWidth="1"/>
    <col min="2" max="4" width="9.140625" style="7" customWidth="1"/>
    <col min="5" max="5" width="10.140625" style="7" customWidth="1"/>
    <col min="6" max="6" width="11" style="7" customWidth="1"/>
    <col min="7" max="7" width="14.85546875" style="7" customWidth="1"/>
    <col min="8" max="8" width="13" style="7" customWidth="1"/>
    <col min="9" max="9" width="7" style="7" customWidth="1"/>
    <col min="10" max="12" width="9.140625" style="7" customWidth="1"/>
    <col min="13" max="16384" width="14.42578125" style="7"/>
  </cols>
  <sheetData>
    <row r="1" spans="1:14" ht="23.25" customHeight="1" x14ac:dyDescent="0.2">
      <c r="A1" s="79"/>
      <c r="B1" s="82" t="s">
        <v>54</v>
      </c>
      <c r="C1" s="82"/>
      <c r="D1" s="82"/>
      <c r="E1" s="82"/>
      <c r="F1" s="82"/>
      <c r="G1" s="82"/>
      <c r="H1" s="82"/>
      <c r="I1" s="82"/>
      <c r="J1" s="83" t="s">
        <v>59</v>
      </c>
      <c r="K1" s="83"/>
      <c r="L1" s="83"/>
    </row>
    <row r="2" spans="1:14" ht="27.75" customHeight="1" x14ac:dyDescent="0.2">
      <c r="A2" s="80"/>
      <c r="B2" s="82"/>
      <c r="C2" s="82"/>
      <c r="D2" s="82"/>
      <c r="E2" s="82"/>
      <c r="F2" s="82"/>
      <c r="G2" s="82"/>
      <c r="H2" s="82"/>
      <c r="I2" s="82"/>
      <c r="J2" s="83" t="s">
        <v>55</v>
      </c>
      <c r="K2" s="83"/>
      <c r="L2" s="83"/>
    </row>
    <row r="3" spans="1:14" ht="15" customHeight="1" x14ac:dyDescent="0.2">
      <c r="A3" s="80"/>
      <c r="B3" s="82"/>
      <c r="C3" s="82"/>
      <c r="D3" s="82"/>
      <c r="E3" s="82"/>
      <c r="F3" s="82"/>
      <c r="G3" s="82"/>
      <c r="H3" s="82"/>
      <c r="I3" s="82"/>
      <c r="J3" s="83" t="s">
        <v>56</v>
      </c>
      <c r="K3" s="83"/>
      <c r="L3" s="83"/>
    </row>
    <row r="4" spans="1:14" ht="17.25" customHeight="1" x14ac:dyDescent="0.2">
      <c r="A4" s="11"/>
      <c r="B4" s="8"/>
      <c r="C4" s="8"/>
      <c r="D4" s="8"/>
      <c r="E4" s="8"/>
      <c r="F4" s="8"/>
      <c r="G4" s="8"/>
      <c r="H4" s="8"/>
      <c r="I4" s="8"/>
      <c r="J4" s="9"/>
      <c r="K4" s="9"/>
      <c r="L4" s="9"/>
    </row>
    <row r="5" spans="1:14" ht="15.75" customHeight="1" x14ac:dyDescent="0.2">
      <c r="A5" s="81" t="s">
        <v>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4" s="17" customFormat="1" ht="15" customHeight="1" x14ac:dyDescent="0.25">
      <c r="A6" s="16" t="s">
        <v>57</v>
      </c>
      <c r="B6" s="76">
        <v>9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22"/>
    </row>
    <row r="7" spans="1:14" s="17" customFormat="1" ht="15" customHeight="1" x14ac:dyDescent="0.25">
      <c r="A7" s="16" t="s">
        <v>9</v>
      </c>
      <c r="B7" s="77" t="str">
        <f>IF($B$6&lt;&gt;"",VLOOKUP($B$6,'Indicadores SST'!C1:P10,2,FALSE),"")</f>
        <v>Cumplimiento requisitos de estructa del SG SST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22"/>
      <c r="N7" s="19"/>
    </row>
    <row r="8" spans="1:14" s="17" customFormat="1" ht="15" customHeight="1" x14ac:dyDescent="0.25">
      <c r="A8" s="16" t="s">
        <v>66</v>
      </c>
      <c r="B8" s="77" t="str">
        <f>IF($B$6&lt;&gt;"",VLOOKUP($B$6,'Indicadores SST'!C1:P10,3,FALSE),"")</f>
        <v>Estructura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22"/>
      <c r="N8" s="19"/>
    </row>
    <row r="9" spans="1:14" s="17" customFormat="1" ht="16.5" customHeight="1" x14ac:dyDescent="0.25">
      <c r="A9" s="16" t="s">
        <v>10</v>
      </c>
      <c r="B9" s="77" t="str">
        <f>IF($B$6&lt;&gt;"",VLOOKUP($B$6,'Indicadores SST'!C1:P10,5,FALSE),"")</f>
        <v>Porcentaje de cumplimiento de los  criterios de estructura del SGSST planteados en la lista de verificación correspondiente.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22"/>
      <c r="N9" s="19"/>
    </row>
    <row r="10" spans="1:14" s="17" customFormat="1" ht="25.5" customHeight="1" x14ac:dyDescent="0.25">
      <c r="A10" s="16" t="s">
        <v>62</v>
      </c>
      <c r="B10" s="77" t="str">
        <f>IF($B$6&lt;&gt;"",VLOOKUP($B$6,'Indicadores SST'!C1:P10,6,FALSE),"")</f>
        <v>CEC= Número de criterios legales de estructura del SG-SST cumplidos.
CEP= Número total de criterios legales de estructura del SG-SST.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22"/>
      <c r="N10" s="19"/>
    </row>
    <row r="11" spans="1:14" s="17" customFormat="1" ht="15" customHeight="1" x14ac:dyDescent="0.25">
      <c r="A11" s="20" t="s">
        <v>60</v>
      </c>
      <c r="B11" s="77" t="str">
        <f>IF($B$6&lt;&gt;"",VLOOKUP($B$6,'Indicadores SST'!C1:P10,7,FALSE),"")</f>
        <v>(CEC/CEP )*100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22"/>
      <c r="N11" s="21"/>
    </row>
    <row r="12" spans="1:14" s="17" customFormat="1" ht="15" customHeight="1" x14ac:dyDescent="0.25">
      <c r="A12" s="18" t="s">
        <v>11</v>
      </c>
      <c r="B12" s="77" t="str">
        <f>IF($B$6&lt;&gt;"",VLOOKUP($B$6,'Indicadores SST'!C1:P10,8,FALSE),"")</f>
        <v>Anual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22"/>
      <c r="N12" s="19"/>
    </row>
    <row r="13" spans="1:14" s="17" customFormat="1" ht="15" customHeight="1" x14ac:dyDescent="0.25">
      <c r="A13" s="16" t="s">
        <v>12</v>
      </c>
      <c r="B13" s="88">
        <f>IF($B$6&lt;&gt;"",VLOOKUP($B$6,'Indicadores SST'!C1:P10,11,FALSE),"")</f>
        <v>1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22"/>
    </row>
    <row r="14" spans="1:14" s="17" customFormat="1" ht="15" customHeight="1" x14ac:dyDescent="0.25">
      <c r="A14" s="18" t="s">
        <v>61</v>
      </c>
      <c r="B14" s="88">
        <f>IF($B$6&lt;&gt;"",VLOOKUP($B$6,'Indicadores SST'!C2:P12,12,FALSE),"")</f>
        <v>0.85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22"/>
    </row>
    <row r="15" spans="1:14" ht="12.75" x14ac:dyDescent="0.2">
      <c r="A15" s="13"/>
      <c r="B15" s="36">
        <v>100000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22"/>
    </row>
    <row r="16" spans="1:14" ht="12.75" x14ac:dyDescent="0.2">
      <c r="A16" s="81" t="s">
        <v>13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22"/>
    </row>
    <row r="17" spans="1:13" ht="25.5" customHeight="1" x14ac:dyDescent="0.2">
      <c r="A17" s="142" t="s">
        <v>173</v>
      </c>
      <c r="B17" s="142"/>
      <c r="C17" s="142"/>
      <c r="D17" s="142"/>
      <c r="E17" s="67" t="s">
        <v>179</v>
      </c>
      <c r="F17" s="67" t="s">
        <v>180</v>
      </c>
      <c r="G17" s="129" t="s">
        <v>182</v>
      </c>
      <c r="H17" s="129"/>
      <c r="I17" s="129"/>
      <c r="J17" s="86" t="s">
        <v>181</v>
      </c>
      <c r="K17" s="86"/>
      <c r="L17" s="86"/>
      <c r="M17" s="22"/>
    </row>
    <row r="18" spans="1:13" ht="15" customHeight="1" x14ac:dyDescent="0.2">
      <c r="A18" s="143" t="s">
        <v>174</v>
      </c>
      <c r="B18" s="144"/>
      <c r="C18" s="144"/>
      <c r="D18" s="145"/>
      <c r="E18" s="30"/>
      <c r="F18" s="30"/>
      <c r="G18" s="120"/>
      <c r="H18" s="121"/>
      <c r="I18" s="122"/>
      <c r="J18" s="120"/>
      <c r="K18" s="121"/>
      <c r="L18" s="122"/>
      <c r="M18" s="22"/>
    </row>
    <row r="19" spans="1:13" ht="48.75" customHeight="1" x14ac:dyDescent="0.2">
      <c r="A19" s="123" t="s">
        <v>177</v>
      </c>
      <c r="B19" s="124"/>
      <c r="C19" s="124"/>
      <c r="D19" s="125"/>
      <c r="E19" s="30" t="s">
        <v>188</v>
      </c>
      <c r="F19" s="30"/>
      <c r="G19" s="117" t="s">
        <v>211</v>
      </c>
      <c r="H19" s="118"/>
      <c r="I19" s="119"/>
      <c r="J19" s="120"/>
      <c r="K19" s="121"/>
      <c r="L19" s="122"/>
      <c r="M19" s="22"/>
    </row>
    <row r="20" spans="1:13" ht="35.25" customHeight="1" x14ac:dyDescent="0.2">
      <c r="A20" s="123" t="s">
        <v>212</v>
      </c>
      <c r="B20" s="124"/>
      <c r="C20" s="124"/>
      <c r="D20" s="125"/>
      <c r="E20" s="30" t="s">
        <v>188</v>
      </c>
      <c r="F20" s="30"/>
      <c r="G20" s="117" t="s">
        <v>214</v>
      </c>
      <c r="H20" s="118"/>
      <c r="I20" s="119"/>
      <c r="J20" s="120"/>
      <c r="K20" s="121"/>
      <c r="L20" s="122"/>
      <c r="M20" s="22"/>
    </row>
    <row r="21" spans="1:13" ht="78.75" customHeight="1" x14ac:dyDescent="0.2">
      <c r="A21" s="123" t="s">
        <v>178</v>
      </c>
      <c r="B21" s="124"/>
      <c r="C21" s="124"/>
      <c r="D21" s="125"/>
      <c r="E21" s="30" t="s">
        <v>188</v>
      </c>
      <c r="F21" s="30"/>
      <c r="G21" s="117" t="s">
        <v>213</v>
      </c>
      <c r="H21" s="118"/>
      <c r="I21" s="119"/>
      <c r="J21" s="120"/>
      <c r="K21" s="121"/>
      <c r="L21" s="122"/>
      <c r="M21" s="22"/>
    </row>
    <row r="22" spans="1:13" ht="30.75" customHeight="1" x14ac:dyDescent="0.2">
      <c r="A22" s="146" t="s">
        <v>183</v>
      </c>
      <c r="B22" s="147"/>
      <c r="C22" s="147"/>
      <c r="D22" s="148"/>
      <c r="E22" s="30" t="s">
        <v>188</v>
      </c>
      <c r="F22" s="30"/>
      <c r="G22" s="117" t="s">
        <v>214</v>
      </c>
      <c r="H22" s="118"/>
      <c r="I22" s="119"/>
      <c r="J22" s="120"/>
      <c r="K22" s="121"/>
      <c r="L22" s="122"/>
      <c r="M22" s="22"/>
    </row>
    <row r="23" spans="1:13" ht="15" customHeight="1" x14ac:dyDescent="0.2">
      <c r="A23" s="143" t="s">
        <v>175</v>
      </c>
      <c r="B23" s="144"/>
      <c r="C23" s="144"/>
      <c r="D23" s="145"/>
      <c r="E23" s="30"/>
      <c r="F23" s="30"/>
      <c r="G23" s="120"/>
      <c r="H23" s="121"/>
      <c r="I23" s="122"/>
      <c r="J23" s="120"/>
      <c r="K23" s="121"/>
      <c r="L23" s="122"/>
      <c r="M23" s="22"/>
    </row>
    <row r="24" spans="1:13" ht="54" customHeight="1" x14ac:dyDescent="0.2">
      <c r="A24" s="123" t="s">
        <v>176</v>
      </c>
      <c r="B24" s="124"/>
      <c r="C24" s="124"/>
      <c r="D24" s="125"/>
      <c r="E24" s="30" t="s">
        <v>188</v>
      </c>
      <c r="F24" s="30"/>
      <c r="G24" s="117" t="s">
        <v>211</v>
      </c>
      <c r="H24" s="118"/>
      <c r="I24" s="119"/>
      <c r="J24" s="120"/>
      <c r="K24" s="121"/>
      <c r="L24" s="122"/>
      <c r="M24" s="22"/>
    </row>
    <row r="25" spans="1:13" ht="44.25" customHeight="1" x14ac:dyDescent="0.2">
      <c r="A25" s="126" t="s">
        <v>194</v>
      </c>
      <c r="B25" s="127"/>
      <c r="C25" s="127"/>
      <c r="D25" s="128"/>
      <c r="E25" s="30"/>
      <c r="F25" s="30"/>
      <c r="G25" s="120"/>
      <c r="H25" s="121"/>
      <c r="I25" s="122"/>
      <c r="J25" s="120"/>
      <c r="K25" s="121"/>
      <c r="L25" s="122"/>
      <c r="M25" s="22"/>
    </row>
    <row r="26" spans="1:13" ht="44.25" customHeight="1" x14ac:dyDescent="0.2">
      <c r="A26" s="126" t="s">
        <v>193</v>
      </c>
      <c r="B26" s="127"/>
      <c r="C26" s="127"/>
      <c r="D26" s="128"/>
      <c r="E26" s="30" t="s">
        <v>188</v>
      </c>
      <c r="F26" s="30"/>
      <c r="G26" s="117" t="s">
        <v>220</v>
      </c>
      <c r="H26" s="118"/>
      <c r="I26" s="119"/>
      <c r="J26" s="120"/>
      <c r="K26" s="121"/>
      <c r="L26" s="122"/>
      <c r="M26" s="22"/>
    </row>
    <row r="27" spans="1:13" ht="81.75" customHeight="1" x14ac:dyDescent="0.2">
      <c r="A27" s="126" t="s">
        <v>184</v>
      </c>
      <c r="B27" s="127"/>
      <c r="C27" s="127"/>
      <c r="D27" s="128"/>
      <c r="E27" s="30" t="s">
        <v>188</v>
      </c>
      <c r="F27" s="30"/>
      <c r="G27" s="117" t="s">
        <v>215</v>
      </c>
      <c r="H27" s="118"/>
      <c r="I27" s="119"/>
      <c r="J27" s="120"/>
      <c r="K27" s="121"/>
      <c r="L27" s="122"/>
      <c r="M27" s="22"/>
    </row>
    <row r="28" spans="1:13" ht="12.75" x14ac:dyDescent="0.2">
      <c r="A28" s="139" t="s">
        <v>185</v>
      </c>
      <c r="B28" s="140"/>
      <c r="C28" s="140"/>
      <c r="D28" s="141"/>
      <c r="E28" s="30"/>
      <c r="F28" s="30"/>
      <c r="G28" s="120"/>
      <c r="H28" s="121"/>
      <c r="I28" s="122"/>
      <c r="J28" s="120"/>
      <c r="K28" s="121"/>
      <c r="L28" s="122"/>
      <c r="M28" s="22"/>
    </row>
    <row r="29" spans="1:13" ht="35.25" customHeight="1" x14ac:dyDescent="0.2">
      <c r="A29" s="123" t="s">
        <v>186</v>
      </c>
      <c r="B29" s="124"/>
      <c r="C29" s="124"/>
      <c r="D29" s="125"/>
      <c r="E29" s="30" t="s">
        <v>188</v>
      </c>
      <c r="F29" s="30"/>
      <c r="G29" s="117" t="s">
        <v>217</v>
      </c>
      <c r="H29" s="118"/>
      <c r="I29" s="119"/>
      <c r="J29" s="120"/>
      <c r="K29" s="121"/>
      <c r="L29" s="122"/>
      <c r="M29" s="22"/>
    </row>
    <row r="30" spans="1:13" ht="42" customHeight="1" x14ac:dyDescent="0.2">
      <c r="A30" s="123" t="s">
        <v>187</v>
      </c>
      <c r="B30" s="124"/>
      <c r="C30" s="124"/>
      <c r="D30" s="125"/>
      <c r="E30" s="30" t="s">
        <v>188</v>
      </c>
      <c r="F30" s="30"/>
      <c r="G30" s="117" t="s">
        <v>216</v>
      </c>
      <c r="H30" s="118"/>
      <c r="I30" s="119"/>
      <c r="J30" s="120"/>
      <c r="K30" s="121"/>
      <c r="L30" s="122"/>
      <c r="M30" s="22"/>
    </row>
    <row r="31" spans="1:13" ht="44.25" customHeight="1" x14ac:dyDescent="0.2">
      <c r="A31" s="126" t="s">
        <v>191</v>
      </c>
      <c r="B31" s="127"/>
      <c r="C31" s="127"/>
      <c r="D31" s="128"/>
      <c r="E31" s="30" t="s">
        <v>188</v>
      </c>
      <c r="F31" s="30"/>
      <c r="G31" s="117" t="s">
        <v>218</v>
      </c>
      <c r="H31" s="118"/>
      <c r="I31" s="119"/>
      <c r="J31" s="120"/>
      <c r="K31" s="121"/>
      <c r="L31" s="122"/>
      <c r="M31" s="22"/>
    </row>
    <row r="32" spans="1:13" ht="44.25" customHeight="1" x14ac:dyDescent="0.2">
      <c r="A32" s="126" t="s">
        <v>189</v>
      </c>
      <c r="B32" s="127"/>
      <c r="C32" s="127"/>
      <c r="D32" s="128"/>
      <c r="E32" s="30"/>
      <c r="F32" s="30"/>
      <c r="G32" s="120"/>
      <c r="H32" s="121"/>
      <c r="I32" s="122"/>
      <c r="J32" s="120"/>
      <c r="K32" s="121"/>
      <c r="L32" s="122"/>
      <c r="M32" s="22"/>
    </row>
    <row r="33" spans="1:13" ht="44.25" customHeight="1" x14ac:dyDescent="0.2">
      <c r="A33" s="126" t="s">
        <v>190</v>
      </c>
      <c r="B33" s="127"/>
      <c r="C33" s="127"/>
      <c r="D33" s="128"/>
      <c r="E33" s="30" t="s">
        <v>188</v>
      </c>
      <c r="F33" s="30"/>
      <c r="G33" s="117" t="s">
        <v>211</v>
      </c>
      <c r="H33" s="118"/>
      <c r="I33" s="119"/>
      <c r="J33" s="120"/>
      <c r="K33" s="121"/>
      <c r="L33" s="122"/>
      <c r="M33" s="22"/>
    </row>
    <row r="34" spans="1:13" ht="60.75" customHeight="1" x14ac:dyDescent="0.2">
      <c r="A34" s="126" t="s">
        <v>192</v>
      </c>
      <c r="B34" s="127"/>
      <c r="C34" s="127"/>
      <c r="D34" s="128"/>
      <c r="E34" s="30" t="s">
        <v>188</v>
      </c>
      <c r="F34" s="30"/>
      <c r="G34" s="117" t="s">
        <v>219</v>
      </c>
      <c r="H34" s="118"/>
      <c r="I34" s="119"/>
      <c r="J34" s="120"/>
      <c r="K34" s="121"/>
      <c r="L34" s="122"/>
      <c r="M34" s="22"/>
    </row>
    <row r="35" spans="1:13" ht="44.25" customHeight="1" x14ac:dyDescent="0.2">
      <c r="A35" s="130" t="s">
        <v>132</v>
      </c>
      <c r="B35" s="131">
        <v>0</v>
      </c>
      <c r="C35" s="131"/>
      <c r="D35" s="132"/>
      <c r="E35" s="67">
        <f>COUNTA(E18:E34)</f>
        <v>12</v>
      </c>
      <c r="F35" s="67">
        <v>14</v>
      </c>
      <c r="G35" s="133">
        <f>+E35/F35</f>
        <v>0.8571428571428571</v>
      </c>
      <c r="H35" s="134"/>
      <c r="I35" s="135"/>
      <c r="J35" s="136"/>
      <c r="K35" s="137"/>
      <c r="L35" s="138"/>
      <c r="M35" s="22"/>
    </row>
    <row r="36" spans="1:13" ht="15.75" customHeight="1" x14ac:dyDescent="0.2">
      <c r="A36" s="91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</row>
    <row r="37" spans="1:13" ht="15.75" customHeight="1" x14ac:dyDescent="0.2">
      <c r="A37" s="81" t="s">
        <v>28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</row>
    <row r="38" spans="1:13" ht="15.75" customHeight="1" x14ac:dyDescent="0.2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</row>
    <row r="39" spans="1:13" ht="15.75" customHeight="1" x14ac:dyDescent="0.2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</row>
    <row r="40" spans="1:13" ht="15.75" customHeight="1" x14ac:dyDescent="0.2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</row>
    <row r="41" spans="1:13" ht="15.75" customHeight="1" x14ac:dyDescent="0.2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</row>
    <row r="42" spans="1:13" ht="15.75" customHeight="1" x14ac:dyDescent="0.2">
      <c r="A42" s="81" t="s">
        <v>29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</row>
    <row r="43" spans="1:13" ht="30" customHeight="1" x14ac:dyDescent="0.2">
      <c r="A43" s="74">
        <v>2023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</row>
    <row r="44" spans="1:13" ht="15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3" ht="15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1:13" ht="15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3" ht="15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3" ht="15.7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1:12" ht="15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 ht="15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1:12" ht="15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ht="15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ht="15.7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1:12" ht="15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spans="1:12" ht="15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</row>
    <row r="56" spans="1:12" ht="15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</row>
    <row r="57" spans="1:12" ht="15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spans="1:12" ht="15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</row>
    <row r="59" spans="1:12" ht="15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spans="1:12" ht="15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</row>
    <row r="61" spans="1:12" ht="15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1:12" ht="15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3" spans="1:12" ht="15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4" spans="1:12" ht="15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spans="1:12" ht="15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</row>
    <row r="66" spans="1:12" ht="15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spans="1:12" ht="15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</row>
    <row r="68" spans="1:12" ht="15.75" customHeight="1" x14ac:dyDescent="0.2"/>
    <row r="69" spans="1:12" ht="15.75" customHeight="1" x14ac:dyDescent="0.2"/>
    <row r="70" spans="1:12" ht="15.75" customHeight="1" x14ac:dyDescent="0.2"/>
    <row r="71" spans="1:12" ht="15.75" customHeight="1" x14ac:dyDescent="0.2"/>
    <row r="72" spans="1:12" ht="15.75" customHeight="1" x14ac:dyDescent="0.2"/>
    <row r="73" spans="1:12" ht="15.75" customHeight="1" x14ac:dyDescent="0.2"/>
    <row r="74" spans="1:12" ht="15.75" customHeight="1" x14ac:dyDescent="0.2"/>
    <row r="75" spans="1:12" ht="15.75" customHeight="1" x14ac:dyDescent="0.2"/>
    <row r="76" spans="1:12" ht="15.75" customHeight="1" x14ac:dyDescent="0.2"/>
    <row r="77" spans="1:12" ht="15.75" customHeight="1" x14ac:dyDescent="0.2"/>
    <row r="78" spans="1:12" ht="15.75" customHeight="1" x14ac:dyDescent="0.2"/>
    <row r="79" spans="1:12" ht="15.75" customHeight="1" x14ac:dyDescent="0.2"/>
    <row r="80" spans="1:12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mergeCells count="78">
    <mergeCell ref="B11:L11"/>
    <mergeCell ref="A5:L5"/>
    <mergeCell ref="A1:A3"/>
    <mergeCell ref="B1:I3"/>
    <mergeCell ref="J1:L1"/>
    <mergeCell ref="J2:L2"/>
    <mergeCell ref="J3:L3"/>
    <mergeCell ref="B6:L6"/>
    <mergeCell ref="B7:L7"/>
    <mergeCell ref="B8:L8"/>
    <mergeCell ref="B9:L9"/>
    <mergeCell ref="B10:L10"/>
    <mergeCell ref="A35:D35"/>
    <mergeCell ref="G35:I35"/>
    <mergeCell ref="J35:L35"/>
    <mergeCell ref="B12:L12"/>
    <mergeCell ref="B13:L13"/>
    <mergeCell ref="B14:L14"/>
    <mergeCell ref="A16:L16"/>
    <mergeCell ref="A26:D26"/>
    <mergeCell ref="A27:D27"/>
    <mergeCell ref="A28:D28"/>
    <mergeCell ref="A31:D31"/>
    <mergeCell ref="A32:D32"/>
    <mergeCell ref="A17:D17"/>
    <mergeCell ref="A18:D18"/>
    <mergeCell ref="A22:D22"/>
    <mergeCell ref="A23:D23"/>
    <mergeCell ref="A37:L37"/>
    <mergeCell ref="A38:L41"/>
    <mergeCell ref="A42:L42"/>
    <mergeCell ref="B43:L43"/>
    <mergeCell ref="A36:L36"/>
    <mergeCell ref="A25:D25"/>
    <mergeCell ref="A19:D19"/>
    <mergeCell ref="A20:D20"/>
    <mergeCell ref="A21:D21"/>
    <mergeCell ref="A24:D24"/>
    <mergeCell ref="G17:I17"/>
    <mergeCell ref="J17:L17"/>
    <mergeCell ref="G18:I18"/>
    <mergeCell ref="J18:L18"/>
    <mergeCell ref="G22:I22"/>
    <mergeCell ref="J22:L22"/>
    <mergeCell ref="G19:I19"/>
    <mergeCell ref="J19:L19"/>
    <mergeCell ref="G20:I20"/>
    <mergeCell ref="J20:L20"/>
    <mergeCell ref="G21:I21"/>
    <mergeCell ref="J21:L21"/>
    <mergeCell ref="G23:I23"/>
    <mergeCell ref="J23:L23"/>
    <mergeCell ref="G25:I25"/>
    <mergeCell ref="J25:L25"/>
    <mergeCell ref="G26:I26"/>
    <mergeCell ref="J26:L26"/>
    <mergeCell ref="G24:I24"/>
    <mergeCell ref="J24:L24"/>
    <mergeCell ref="G27:I27"/>
    <mergeCell ref="J27:L27"/>
    <mergeCell ref="G28:I28"/>
    <mergeCell ref="J28:L28"/>
    <mergeCell ref="G31:I31"/>
    <mergeCell ref="J31:L31"/>
    <mergeCell ref="G30:I30"/>
    <mergeCell ref="J30:L30"/>
    <mergeCell ref="G33:I33"/>
    <mergeCell ref="J33:L33"/>
    <mergeCell ref="G34:I34"/>
    <mergeCell ref="J34:L34"/>
    <mergeCell ref="A29:D29"/>
    <mergeCell ref="G29:I29"/>
    <mergeCell ref="J29:L29"/>
    <mergeCell ref="G32:I32"/>
    <mergeCell ref="J32:L32"/>
    <mergeCell ref="A33:D33"/>
    <mergeCell ref="A30:D30"/>
    <mergeCell ref="A34:D34"/>
  </mergeCells>
  <hyperlinks>
    <hyperlink ref="G20" r:id="rId1" xr:uid="{3764645D-D36D-42FE-B762-A32BC0E43979}"/>
    <hyperlink ref="G22" r:id="rId2" xr:uid="{439899D3-B2CF-45E0-8829-C11F9FEF3832}"/>
    <hyperlink ref="G30" r:id="rId3" xr:uid="{78F64751-D680-49FC-9C87-12AB608BF5BB}"/>
    <hyperlink ref="G29" r:id="rId4" xr:uid="{73F27DAB-A7A0-465D-87EE-6940ADF5E3A8}"/>
  </hyperlinks>
  <pageMargins left="0.7" right="0.7" top="0.75" bottom="0.75" header="0.3" footer="0.3"/>
  <pageSetup paperSize="9" scale="59" orientation="portrait" r:id="rId5"/>
  <colBreaks count="1" manualBreakCount="1">
    <brk id="12" max="1048575" man="1"/>
  </colBreaks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4DE22-4DBF-4F7F-BCB9-D5F949918D6B}">
  <sheetPr>
    <outlinePr summaryBelow="0" summaryRight="0"/>
  </sheetPr>
  <dimension ref="A1:O999"/>
  <sheetViews>
    <sheetView view="pageBreakPreview" zoomScaleNormal="100" zoomScaleSheetLayoutView="100" workbookViewId="0">
      <selection activeCell="B9" sqref="B9:M9"/>
    </sheetView>
  </sheetViews>
  <sheetFormatPr baseColWidth="10" defaultColWidth="14.42578125" defaultRowHeight="15" customHeight="1" x14ac:dyDescent="0.2"/>
  <cols>
    <col min="1" max="1" width="29.28515625" style="7" customWidth="1"/>
    <col min="2" max="13" width="9.140625" style="7" customWidth="1"/>
    <col min="14" max="16384" width="14.42578125" style="7"/>
  </cols>
  <sheetData>
    <row r="1" spans="1:15" ht="23.25" customHeight="1" x14ac:dyDescent="0.2">
      <c r="A1" s="79"/>
      <c r="B1" s="82" t="s">
        <v>54</v>
      </c>
      <c r="C1" s="82"/>
      <c r="D1" s="82"/>
      <c r="E1" s="82"/>
      <c r="F1" s="82"/>
      <c r="G1" s="82"/>
      <c r="H1" s="82"/>
      <c r="I1" s="82"/>
      <c r="J1" s="82"/>
      <c r="K1" s="83" t="s">
        <v>59</v>
      </c>
      <c r="L1" s="83"/>
      <c r="M1" s="83"/>
    </row>
    <row r="2" spans="1:15" ht="21.75" customHeight="1" x14ac:dyDescent="0.2">
      <c r="A2" s="80"/>
      <c r="B2" s="82"/>
      <c r="C2" s="82"/>
      <c r="D2" s="82"/>
      <c r="E2" s="82"/>
      <c r="F2" s="82"/>
      <c r="G2" s="82"/>
      <c r="H2" s="82"/>
      <c r="I2" s="82"/>
      <c r="J2" s="82"/>
      <c r="K2" s="83" t="s">
        <v>55</v>
      </c>
      <c r="L2" s="83"/>
      <c r="M2" s="83"/>
    </row>
    <row r="3" spans="1:15" ht="15" customHeight="1" x14ac:dyDescent="0.2">
      <c r="A3" s="80"/>
      <c r="B3" s="82"/>
      <c r="C3" s="82"/>
      <c r="D3" s="82"/>
      <c r="E3" s="82"/>
      <c r="F3" s="82"/>
      <c r="G3" s="82"/>
      <c r="H3" s="82"/>
      <c r="I3" s="82"/>
      <c r="J3" s="82"/>
      <c r="K3" s="83" t="s">
        <v>56</v>
      </c>
      <c r="L3" s="83"/>
      <c r="M3" s="83"/>
    </row>
    <row r="4" spans="1:15" ht="17.25" customHeight="1" x14ac:dyDescent="0.2">
      <c r="A4" s="11"/>
      <c r="B4" s="8"/>
      <c r="C4" s="8"/>
      <c r="D4" s="8"/>
      <c r="E4" s="8"/>
      <c r="F4" s="8"/>
      <c r="G4" s="8"/>
      <c r="H4" s="8"/>
      <c r="I4" s="8"/>
      <c r="J4" s="8"/>
      <c r="K4" s="9"/>
      <c r="L4" s="9"/>
      <c r="M4" s="9"/>
    </row>
    <row r="5" spans="1:15" ht="15.75" customHeight="1" x14ac:dyDescent="0.2">
      <c r="A5" s="81" t="s">
        <v>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5" s="17" customFormat="1" ht="15" customHeight="1" x14ac:dyDescent="0.25">
      <c r="A6" s="16" t="s">
        <v>57</v>
      </c>
      <c r="B6" s="76">
        <v>11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22"/>
    </row>
    <row r="7" spans="1:15" s="17" customFormat="1" ht="15" customHeight="1" x14ac:dyDescent="0.25">
      <c r="A7" s="16" t="s">
        <v>9</v>
      </c>
      <c r="B7" s="77" t="str">
        <f>IF($B$6&lt;&gt;"",VLOOKUP($B$6,'Indicadores SST'!C1:P20,2,FALSE),"")</f>
        <v>Evaluación de condiciones de salud de los funcionarios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22"/>
      <c r="O7" s="19"/>
    </row>
    <row r="8" spans="1:15" s="17" customFormat="1" ht="15" customHeight="1" x14ac:dyDescent="0.25">
      <c r="A8" s="16" t="s">
        <v>66</v>
      </c>
      <c r="B8" s="77" t="str">
        <f>IF($B$6&lt;&gt;"",VLOOKUP($B$6,'Indicadores SST'!C1:P20,3,FALSE),"")</f>
        <v>Proceso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22"/>
      <c r="O8" s="19"/>
    </row>
    <row r="9" spans="1:15" s="17" customFormat="1" ht="16.5" customHeight="1" x14ac:dyDescent="0.25">
      <c r="A9" s="16" t="s">
        <v>10</v>
      </c>
      <c r="B9" s="77" t="str">
        <f>IF($B$6&lt;&gt;"",VLOOKUP($B$6,'Indicadores SST'!C1:P20,5,FALSE),"")</f>
        <v>Porcentaje de funcionarios a quienes se les realizó evaluación de las condiciones de salud en el periodo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22"/>
      <c r="O9" s="19"/>
    </row>
    <row r="10" spans="1:15" s="17" customFormat="1" ht="44.25" customHeight="1" x14ac:dyDescent="0.25">
      <c r="A10" s="16" t="s">
        <v>62</v>
      </c>
      <c r="B10" s="77" t="str">
        <f>IF($B$6&lt;&gt;"",VLOOKUP($B$6,'Indicadores SST'!C1:P20,6,FALSE),"")</f>
        <v>VMR= Número de evaluaciones médicas realizadas en el periodo.
VMP= Número de evaluaciones médicas programadas en el periodo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22"/>
      <c r="O10" s="19"/>
    </row>
    <row r="11" spans="1:15" s="17" customFormat="1" ht="15" customHeight="1" x14ac:dyDescent="0.25">
      <c r="A11" s="20" t="s">
        <v>60</v>
      </c>
      <c r="B11" s="77" t="str">
        <f>IF($B$6&lt;&gt;"",VLOOKUP($B$6,'Indicadores SST'!C1:P20,7,FALSE),"")</f>
        <v>(VMR/VMP )*100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22"/>
      <c r="O11" s="21"/>
    </row>
    <row r="12" spans="1:15" s="17" customFormat="1" ht="15" customHeight="1" x14ac:dyDescent="0.25">
      <c r="A12" s="18" t="s">
        <v>11</v>
      </c>
      <c r="B12" s="77" t="str">
        <f>IF($B$6&lt;&gt;"",VLOOKUP($B$6,'Indicadores SST'!C1:P20,8,FALSE),"")</f>
        <v>Mensual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22"/>
      <c r="O12" s="19"/>
    </row>
    <row r="13" spans="1:15" s="17" customFormat="1" ht="15" customHeight="1" x14ac:dyDescent="0.25">
      <c r="A13" s="16" t="s">
        <v>12</v>
      </c>
      <c r="B13" s="88">
        <f>IF($B$6&lt;&gt;"",VLOOKUP($B$6,'Indicadores SST'!C1:P20,11,FALSE),"")</f>
        <v>1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22"/>
    </row>
    <row r="14" spans="1:15" s="17" customFormat="1" ht="15" customHeight="1" x14ac:dyDescent="0.25">
      <c r="A14" s="18" t="s">
        <v>61</v>
      </c>
      <c r="B14" s="88">
        <f>IF($B$6&lt;&gt;"",VLOOKUP($B$6,'Indicadores SST'!C1:P21,12,FALSE),"")</f>
        <v>0.9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22"/>
    </row>
    <row r="15" spans="1:15" ht="12.75" x14ac:dyDescent="0.2">
      <c r="A15" s="13"/>
      <c r="B15" s="36">
        <v>100000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2"/>
    </row>
    <row r="16" spans="1:15" ht="12.75" x14ac:dyDescent="0.2">
      <c r="A16" s="81" t="s">
        <v>13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22"/>
    </row>
    <row r="17" spans="1:14" ht="12.75" x14ac:dyDescent="0.2">
      <c r="A17" s="84" t="s">
        <v>14</v>
      </c>
      <c r="B17" s="86">
        <v>2023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22"/>
    </row>
    <row r="18" spans="1:14" ht="12.75" x14ac:dyDescent="0.2">
      <c r="A18" s="85"/>
      <c r="B18" s="32" t="s">
        <v>15</v>
      </c>
      <c r="C18" s="32" t="s">
        <v>16</v>
      </c>
      <c r="D18" s="32" t="s">
        <v>17</v>
      </c>
      <c r="E18" s="32" t="s">
        <v>18</v>
      </c>
      <c r="F18" s="32" t="s">
        <v>19</v>
      </c>
      <c r="G18" s="32" t="s">
        <v>20</v>
      </c>
      <c r="H18" s="32" t="s">
        <v>21</v>
      </c>
      <c r="I18" s="32" t="s">
        <v>22</v>
      </c>
      <c r="J18" s="32" t="s">
        <v>23</v>
      </c>
      <c r="K18" s="32" t="s">
        <v>24</v>
      </c>
      <c r="L18" s="32" t="s">
        <v>25</v>
      </c>
      <c r="M18" s="32" t="s">
        <v>26</v>
      </c>
      <c r="N18" s="22"/>
    </row>
    <row r="19" spans="1:14" ht="42.75" customHeight="1" x14ac:dyDescent="0.2">
      <c r="A19" s="18" t="s">
        <v>221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22"/>
    </row>
    <row r="20" spans="1:14" ht="38.25" customHeight="1" x14ac:dyDescent="0.2">
      <c r="A20" s="18" t="s">
        <v>222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22"/>
    </row>
    <row r="21" spans="1:14" ht="26.25" customHeight="1" x14ac:dyDescent="0.2">
      <c r="A21" s="18" t="s">
        <v>210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22"/>
    </row>
    <row r="22" spans="1:14" ht="16.5" customHeight="1" x14ac:dyDescent="0.2">
      <c r="A22" s="18" t="s">
        <v>142</v>
      </c>
      <c r="B22" s="68" t="e">
        <f>+B19/B21</f>
        <v>#DIV/0!</v>
      </c>
      <c r="C22" s="68" t="e">
        <f t="shared" ref="C22:M22" si="0">+C19/C21</f>
        <v>#DIV/0!</v>
      </c>
      <c r="D22" s="68" t="e">
        <f t="shared" si="0"/>
        <v>#DIV/0!</v>
      </c>
      <c r="E22" s="68" t="e">
        <f>+(E19+E20)/E21</f>
        <v>#DIV/0!</v>
      </c>
      <c r="F22" s="68">
        <f>+(F19+F20)/10</f>
        <v>0</v>
      </c>
      <c r="G22" s="68" t="e">
        <f t="shared" si="0"/>
        <v>#DIV/0!</v>
      </c>
      <c r="H22" s="68" t="e">
        <f>+H20/H21</f>
        <v>#DIV/0!</v>
      </c>
      <c r="I22" s="68" t="e">
        <f>+I20/I21</f>
        <v>#DIV/0!</v>
      </c>
      <c r="J22" s="68" t="e">
        <f t="shared" si="0"/>
        <v>#DIV/0!</v>
      </c>
      <c r="K22" s="68" t="e">
        <f t="shared" si="0"/>
        <v>#DIV/0!</v>
      </c>
      <c r="L22" s="68">
        <f>+(L19+L20)/3</f>
        <v>0</v>
      </c>
      <c r="M22" s="68" t="e">
        <f t="shared" si="0"/>
        <v>#DIV/0!</v>
      </c>
      <c r="N22" s="22"/>
    </row>
    <row r="23" spans="1:14" ht="15.75" customHeight="1" x14ac:dyDescent="0.2">
      <c r="A23" s="18" t="s">
        <v>129</v>
      </c>
      <c r="B23" s="111" t="e">
        <f>AVERAGE(B22:D22)</f>
        <v>#DIV/0!</v>
      </c>
      <c r="C23" s="112"/>
      <c r="D23" s="113"/>
      <c r="E23" s="111" t="e">
        <f t="shared" ref="E23" si="1">AVERAGE(E22:G22)</f>
        <v>#DIV/0!</v>
      </c>
      <c r="F23" s="112"/>
      <c r="G23" s="113"/>
      <c r="H23" s="111" t="e">
        <f t="shared" ref="H23" si="2">AVERAGE(H22:J22)</f>
        <v>#DIV/0!</v>
      </c>
      <c r="I23" s="112"/>
      <c r="J23" s="113"/>
      <c r="K23" s="111" t="e">
        <f t="shared" ref="K23" si="3">AVERAGE(K22:M22)</f>
        <v>#DIV/0!</v>
      </c>
      <c r="L23" s="112"/>
      <c r="M23" s="113"/>
      <c r="N23" s="22"/>
    </row>
    <row r="24" spans="1:14" ht="15.75" customHeight="1" x14ac:dyDescent="0.2">
      <c r="A24" s="18" t="s">
        <v>27</v>
      </c>
      <c r="B24" s="105" t="e">
        <f>AVERAGE(B22:M22)</f>
        <v>#DIV/0!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7"/>
    </row>
    <row r="25" spans="1:14" ht="15.75" customHeight="1" x14ac:dyDescent="0.2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</row>
    <row r="26" spans="1:14" ht="15.75" customHeight="1" x14ac:dyDescent="0.2">
      <c r="A26" s="81" t="s">
        <v>28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</row>
    <row r="27" spans="1:14" ht="15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</row>
    <row r="28" spans="1:14" ht="15.75" customHeight="1" x14ac:dyDescent="0.2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</row>
    <row r="29" spans="1:14" ht="15.75" customHeight="1" x14ac:dyDescent="0.2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</row>
    <row r="30" spans="1:14" ht="15.75" customHeight="1" x14ac:dyDescent="0.2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</row>
    <row r="31" spans="1:14" ht="15.75" customHeight="1" x14ac:dyDescent="0.2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</row>
    <row r="32" spans="1:14" ht="15.75" customHeight="1" x14ac:dyDescent="0.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</row>
    <row r="33" spans="1:13" ht="15.75" customHeight="1" x14ac:dyDescent="0.2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</row>
    <row r="34" spans="1:13" ht="15.75" customHeight="1" x14ac:dyDescent="0.2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ht="15.75" customHeight="1" x14ac:dyDescent="0.2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</row>
    <row r="36" spans="1:13" ht="15.75" customHeight="1" x14ac:dyDescent="0.2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</row>
    <row r="37" spans="1:13" ht="15.75" customHeight="1" x14ac:dyDescent="0.2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</row>
    <row r="38" spans="1:13" ht="15.75" customHeight="1" x14ac:dyDescent="0.2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</row>
    <row r="39" spans="1:13" ht="15.75" customHeight="1" x14ac:dyDescent="0.2">
      <c r="A39" s="81" t="s">
        <v>29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</row>
    <row r="40" spans="1:13" ht="15.75" customHeight="1" x14ac:dyDescent="0.2">
      <c r="A40" s="14" t="s">
        <v>30</v>
      </c>
      <c r="B40" s="84" t="s">
        <v>223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</row>
    <row r="41" spans="1:13" ht="15.75" customHeight="1" x14ac:dyDescent="0.2">
      <c r="A41" s="14" t="s">
        <v>31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</row>
    <row r="42" spans="1:13" ht="15.75" customHeight="1" x14ac:dyDescent="0.2">
      <c r="A42" s="14" t="s">
        <v>32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3" ht="15.75" customHeight="1" x14ac:dyDescent="0.2">
      <c r="A43" s="14" t="s">
        <v>33</v>
      </c>
      <c r="B43" s="84" t="s">
        <v>224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</row>
    <row r="44" spans="1:13" ht="15.75" customHeight="1" x14ac:dyDescent="0.2">
      <c r="A44" s="14" t="s">
        <v>34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</row>
    <row r="45" spans="1:13" ht="15.75" customHeight="1" x14ac:dyDescent="0.2">
      <c r="A45" s="14" t="s">
        <v>35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</row>
    <row r="46" spans="1:13" ht="15.75" customHeight="1" x14ac:dyDescent="0.2">
      <c r="A46" s="14" t="s">
        <v>36</v>
      </c>
      <c r="B46" s="84" t="s">
        <v>225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</row>
    <row r="47" spans="1:13" ht="15.75" customHeight="1" x14ac:dyDescent="0.2">
      <c r="A47" s="14" t="s">
        <v>37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</row>
    <row r="48" spans="1:13" ht="15.75" customHeight="1" x14ac:dyDescent="0.2">
      <c r="A48" s="14" t="s">
        <v>38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</row>
    <row r="49" spans="1:13" ht="15.75" customHeight="1" x14ac:dyDescent="0.2">
      <c r="A49" s="14" t="s">
        <v>39</v>
      </c>
      <c r="B49" s="84" t="s">
        <v>226</v>
      </c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</row>
    <row r="50" spans="1:13" ht="15.75" customHeight="1" x14ac:dyDescent="0.2">
      <c r="A50" s="14" t="s">
        <v>40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</row>
    <row r="51" spans="1:13" ht="15.75" customHeight="1" x14ac:dyDescent="0.2">
      <c r="A51" s="14" t="s">
        <v>41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</row>
    <row r="52" spans="1:13" ht="15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ht="15.7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ht="15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ht="15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ht="15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ht="15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ht="15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ht="15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ht="15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ht="15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ht="15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ht="15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ht="15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ht="15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5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5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5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5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5.7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5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5.7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ht="15.7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ht="15.7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ht="15.7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 ht="15.75" customHeight="1" x14ac:dyDescent="0.2"/>
    <row r="77" spans="1:13" ht="15.75" customHeight="1" x14ac:dyDescent="0.2"/>
    <row r="78" spans="1:13" ht="15.75" customHeight="1" x14ac:dyDescent="0.2"/>
    <row r="79" spans="1:13" ht="15.75" customHeight="1" x14ac:dyDescent="0.2"/>
    <row r="80" spans="1:13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31">
    <mergeCell ref="B11:M11"/>
    <mergeCell ref="A1:A3"/>
    <mergeCell ref="B1:J3"/>
    <mergeCell ref="K1:M1"/>
    <mergeCell ref="K2:M2"/>
    <mergeCell ref="K3:M3"/>
    <mergeCell ref="A5:M5"/>
    <mergeCell ref="B6:M6"/>
    <mergeCell ref="B7:M7"/>
    <mergeCell ref="B8:M8"/>
    <mergeCell ref="B9:M9"/>
    <mergeCell ref="B10:M10"/>
    <mergeCell ref="A25:M25"/>
    <mergeCell ref="B12:M12"/>
    <mergeCell ref="B13:M13"/>
    <mergeCell ref="B14:M14"/>
    <mergeCell ref="A16:M16"/>
    <mergeCell ref="A17:A18"/>
    <mergeCell ref="B17:M17"/>
    <mergeCell ref="B23:D23"/>
    <mergeCell ref="E23:G23"/>
    <mergeCell ref="H23:J23"/>
    <mergeCell ref="K23:M23"/>
    <mergeCell ref="B24:M24"/>
    <mergeCell ref="B49:M51"/>
    <mergeCell ref="A26:M26"/>
    <mergeCell ref="A27:M38"/>
    <mergeCell ref="A39:M39"/>
    <mergeCell ref="B40:M42"/>
    <mergeCell ref="B43:M45"/>
    <mergeCell ref="B46:M48"/>
  </mergeCells>
  <pageMargins left="0.7" right="0.7" top="0.75" bottom="0.75" header="0.3" footer="0.3"/>
  <pageSetup paperSize="9" scale="62" orientation="portrait" r:id="rId1"/>
  <colBreaks count="1" manualBreakCount="1">
    <brk id="13" max="1048575" man="1"/>
  </colBreaks>
  <ignoredErrors>
    <ignoredError sqref="L2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O998"/>
  <sheetViews>
    <sheetView view="pageBreakPreview" zoomScaleNormal="100" zoomScaleSheetLayoutView="100" workbookViewId="0">
      <selection activeCell="B6" sqref="B6:M6"/>
    </sheetView>
  </sheetViews>
  <sheetFormatPr baseColWidth="10" defaultColWidth="14.42578125" defaultRowHeight="15" customHeight="1" x14ac:dyDescent="0.2"/>
  <cols>
    <col min="1" max="1" width="29.28515625" style="7" customWidth="1"/>
    <col min="2" max="13" width="9.140625" style="7" customWidth="1"/>
    <col min="14" max="16384" width="14.42578125" style="7"/>
  </cols>
  <sheetData>
    <row r="1" spans="1:15" ht="15" customHeight="1" x14ac:dyDescent="0.2">
      <c r="A1" s="79"/>
      <c r="B1" s="82" t="s">
        <v>54</v>
      </c>
      <c r="C1" s="82"/>
      <c r="D1" s="82"/>
      <c r="E1" s="82"/>
      <c r="F1" s="82"/>
      <c r="G1" s="82"/>
      <c r="H1" s="82"/>
      <c r="I1" s="82"/>
      <c r="J1" s="82"/>
      <c r="K1" s="83" t="s">
        <v>59</v>
      </c>
      <c r="L1" s="83"/>
      <c r="M1" s="83"/>
    </row>
    <row r="2" spans="1:15" ht="31.5" customHeight="1" x14ac:dyDescent="0.2">
      <c r="A2" s="80"/>
      <c r="B2" s="82"/>
      <c r="C2" s="82"/>
      <c r="D2" s="82"/>
      <c r="E2" s="82"/>
      <c r="F2" s="82"/>
      <c r="G2" s="82"/>
      <c r="H2" s="82"/>
      <c r="I2" s="82"/>
      <c r="J2" s="82"/>
      <c r="K2" s="83" t="s">
        <v>55</v>
      </c>
      <c r="L2" s="83"/>
      <c r="M2" s="83"/>
    </row>
    <row r="3" spans="1:15" ht="15" customHeight="1" x14ac:dyDescent="0.2">
      <c r="A3" s="80"/>
      <c r="B3" s="82"/>
      <c r="C3" s="82"/>
      <c r="D3" s="82"/>
      <c r="E3" s="82"/>
      <c r="F3" s="82"/>
      <c r="G3" s="82"/>
      <c r="H3" s="82"/>
      <c r="I3" s="82"/>
      <c r="J3" s="82"/>
      <c r="K3" s="83" t="s">
        <v>56</v>
      </c>
      <c r="L3" s="83"/>
      <c r="M3" s="83"/>
    </row>
    <row r="4" spans="1:15" ht="17.25" customHeight="1" x14ac:dyDescent="0.2">
      <c r="A4" s="11"/>
      <c r="B4" s="8"/>
      <c r="C4" s="8"/>
      <c r="D4" s="8"/>
      <c r="E4" s="8"/>
      <c r="F4" s="8"/>
      <c r="G4" s="8"/>
      <c r="H4" s="8"/>
      <c r="I4" s="8"/>
      <c r="J4" s="8"/>
      <c r="K4" s="9"/>
      <c r="L4" s="9"/>
      <c r="M4" s="9"/>
    </row>
    <row r="5" spans="1:15" ht="15.75" customHeight="1" x14ac:dyDescent="0.2">
      <c r="A5" s="81" t="s">
        <v>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5" s="17" customFormat="1" ht="15" customHeight="1" x14ac:dyDescent="0.25">
      <c r="A6" s="16" t="s">
        <v>57</v>
      </c>
      <c r="B6" s="76">
        <v>1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22"/>
    </row>
    <row r="7" spans="1:15" s="17" customFormat="1" ht="15" customHeight="1" x14ac:dyDescent="0.25">
      <c r="A7" s="16" t="s">
        <v>9</v>
      </c>
      <c r="B7" s="77" t="str">
        <f>IF($B$6&lt;&gt;"",VLOOKUP($B$6,'Indicadores SST'!C1:P10,2,FALSE),"")</f>
        <v>Seguimiento y evaluación de Seguridad y Salud en el Trabajo (SESST)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22"/>
      <c r="O7" s="19"/>
    </row>
    <row r="8" spans="1:15" s="17" customFormat="1" ht="15" customHeight="1" x14ac:dyDescent="0.25">
      <c r="A8" s="16" t="s">
        <v>66</v>
      </c>
      <c r="B8" s="77" t="str">
        <f>IF($B$6&lt;&gt;"",VLOOKUP($B$6,'Indicadores SST'!C1:P10,3,FALSE),"")</f>
        <v>Proceso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22"/>
      <c r="O8" s="19"/>
    </row>
    <row r="9" spans="1:15" s="17" customFormat="1" ht="16.5" customHeight="1" x14ac:dyDescent="0.25">
      <c r="A9" s="16" t="s">
        <v>10</v>
      </c>
      <c r="B9" s="77" t="str">
        <f>IF($B$6&lt;&gt;"",VLOOKUP($B$6,'Indicadores SST'!C1:P10,5,FALSE),"")</f>
        <v>Conocer el grado de avance de implementación de las acciones propuestas en SST durante el periodo.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22"/>
      <c r="O9" s="19"/>
    </row>
    <row r="10" spans="1:15" s="17" customFormat="1" ht="30" customHeight="1" x14ac:dyDescent="0.25">
      <c r="A10" s="16" t="s">
        <v>62</v>
      </c>
      <c r="B10" s="77" t="str">
        <f>IF($B$6&lt;&gt;"",VLOOKUP($B$6,'Indicadores SST'!C1:P10,6,FALSE),"")</f>
        <v>AE = Actividades Ejecutadas
AP = Actividades programadas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22"/>
      <c r="O10" s="19"/>
    </row>
    <row r="11" spans="1:15" s="17" customFormat="1" ht="15" customHeight="1" x14ac:dyDescent="0.25">
      <c r="A11" s="20" t="s">
        <v>60</v>
      </c>
      <c r="B11" s="77" t="str">
        <f>IF($B$6&lt;&gt;"",VLOOKUP($B$6,'Indicadores SST'!C1:P10,7,FALSE),"")</f>
        <v>SESST= (AE / AP) X 100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22"/>
      <c r="O11" s="21"/>
    </row>
    <row r="12" spans="1:15" s="17" customFormat="1" ht="15" customHeight="1" x14ac:dyDescent="0.25">
      <c r="A12" s="18" t="s">
        <v>11</v>
      </c>
      <c r="B12" s="77" t="str">
        <f>IF($B$6&lt;&gt;"",VLOOKUP($B$6,'Indicadores SST'!C1:P10,8,FALSE),"")</f>
        <v>Trimestral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22"/>
      <c r="O12" s="19"/>
    </row>
    <row r="13" spans="1:15" s="17" customFormat="1" ht="15" customHeight="1" x14ac:dyDescent="0.25">
      <c r="A13" s="16" t="s">
        <v>12</v>
      </c>
      <c r="B13" s="88">
        <f>IF($B$6&lt;&gt;"",VLOOKUP($B$6,'Indicadores SST'!C1:P10,11,FALSE),"")</f>
        <v>0.9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22"/>
    </row>
    <row r="14" spans="1:15" s="17" customFormat="1" ht="15" customHeight="1" x14ac:dyDescent="0.25">
      <c r="A14" s="18" t="s">
        <v>61</v>
      </c>
      <c r="B14" s="77" t="str">
        <f>IF($B$6&lt;&gt;"",VLOOKUP($B$6,'Indicadores SST'!C1:P10,12,FALSE),"")</f>
        <v>85% - 89%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22"/>
    </row>
    <row r="15" spans="1:15" ht="12.75" x14ac:dyDescent="0.2">
      <c r="A15" s="13"/>
      <c r="B15" s="13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2"/>
    </row>
    <row r="16" spans="1:15" ht="12.75" x14ac:dyDescent="0.2">
      <c r="A16" s="81" t="s">
        <v>13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22"/>
    </row>
    <row r="17" spans="1:14" ht="12.75" x14ac:dyDescent="0.2">
      <c r="A17" s="84" t="s">
        <v>14</v>
      </c>
      <c r="B17" s="86">
        <v>2023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22"/>
    </row>
    <row r="18" spans="1:14" ht="12.75" x14ac:dyDescent="0.2">
      <c r="A18" s="85"/>
      <c r="B18" s="32" t="s">
        <v>15</v>
      </c>
      <c r="C18" s="32" t="s">
        <v>16</v>
      </c>
      <c r="D18" s="32" t="s">
        <v>17</v>
      </c>
      <c r="E18" s="32" t="s">
        <v>18</v>
      </c>
      <c r="F18" s="32" t="s">
        <v>19</v>
      </c>
      <c r="G18" s="32" t="s">
        <v>20</v>
      </c>
      <c r="H18" s="32" t="s">
        <v>21</v>
      </c>
      <c r="I18" s="32" t="s">
        <v>22</v>
      </c>
      <c r="J18" s="32" t="s">
        <v>23</v>
      </c>
      <c r="K18" s="32" t="s">
        <v>24</v>
      </c>
      <c r="L18" s="32" t="s">
        <v>25</v>
      </c>
      <c r="M18" s="32" t="s">
        <v>26</v>
      </c>
      <c r="N18" s="22"/>
    </row>
    <row r="19" spans="1:14" ht="15.75" customHeight="1" x14ac:dyDescent="0.2">
      <c r="A19" s="15" t="s">
        <v>126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22"/>
    </row>
    <row r="20" spans="1:14" ht="15.75" customHeight="1" x14ac:dyDescent="0.2">
      <c r="A20" s="15" t="s">
        <v>127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22"/>
    </row>
    <row r="21" spans="1:14" ht="15.75" customHeight="1" x14ac:dyDescent="0.2">
      <c r="A21" s="15" t="s">
        <v>128</v>
      </c>
      <c r="B21" s="31" t="e">
        <f>+B19/B20</f>
        <v>#DIV/0!</v>
      </c>
      <c r="C21" s="31" t="e">
        <f t="shared" ref="C21:M21" si="0">+C19/C20</f>
        <v>#DIV/0!</v>
      </c>
      <c r="D21" s="31" t="e">
        <f t="shared" si="0"/>
        <v>#DIV/0!</v>
      </c>
      <c r="E21" s="31" t="e">
        <f t="shared" si="0"/>
        <v>#DIV/0!</v>
      </c>
      <c r="F21" s="31" t="e">
        <f t="shared" si="0"/>
        <v>#DIV/0!</v>
      </c>
      <c r="G21" s="31" t="e">
        <f t="shared" si="0"/>
        <v>#DIV/0!</v>
      </c>
      <c r="H21" s="31" t="e">
        <f t="shared" si="0"/>
        <v>#DIV/0!</v>
      </c>
      <c r="I21" s="31" t="e">
        <f t="shared" si="0"/>
        <v>#DIV/0!</v>
      </c>
      <c r="J21" s="31" t="e">
        <f t="shared" si="0"/>
        <v>#DIV/0!</v>
      </c>
      <c r="K21" s="31" t="e">
        <f t="shared" si="0"/>
        <v>#DIV/0!</v>
      </c>
      <c r="L21" s="31" t="e">
        <f t="shared" si="0"/>
        <v>#DIV/0!</v>
      </c>
      <c r="M21" s="31" t="e">
        <f t="shared" si="0"/>
        <v>#DIV/0!</v>
      </c>
      <c r="N21" s="22"/>
    </row>
    <row r="22" spans="1:14" ht="15.75" customHeight="1" x14ac:dyDescent="0.2">
      <c r="A22" s="15" t="s">
        <v>129</v>
      </c>
      <c r="B22" s="93" t="e">
        <f>AVERAGE(B21:D21)</f>
        <v>#DIV/0!</v>
      </c>
      <c r="C22" s="94"/>
      <c r="D22" s="95"/>
      <c r="E22" s="93" t="e">
        <f t="shared" ref="E22" si="1">AVERAGE(E21:G21)</f>
        <v>#DIV/0!</v>
      </c>
      <c r="F22" s="94"/>
      <c r="G22" s="95"/>
      <c r="H22" s="93" t="e">
        <f t="shared" ref="H22" si="2">AVERAGE(H21:J21)</f>
        <v>#DIV/0!</v>
      </c>
      <c r="I22" s="94"/>
      <c r="J22" s="95"/>
      <c r="K22" s="93" t="e">
        <f t="shared" ref="K22" si="3">AVERAGE(K21:M21)</f>
        <v>#DIV/0!</v>
      </c>
      <c r="L22" s="94"/>
      <c r="M22" s="95"/>
      <c r="N22" s="22"/>
    </row>
    <row r="23" spans="1:14" ht="15.75" customHeight="1" x14ac:dyDescent="0.2">
      <c r="A23" s="15" t="s">
        <v>132</v>
      </c>
      <c r="B23" s="96" t="e">
        <f>(SUM(B19:M19)/SUM(B20:M20))</f>
        <v>#DIV/0!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8"/>
    </row>
    <row r="24" spans="1:14" ht="15.75" customHeight="1" x14ac:dyDescent="0.2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</row>
    <row r="25" spans="1:14" ht="15.75" customHeight="1" x14ac:dyDescent="0.2">
      <c r="A25" s="81" t="s">
        <v>28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</row>
    <row r="26" spans="1:14" ht="15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</row>
    <row r="27" spans="1:14" ht="15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</row>
    <row r="28" spans="1:14" ht="15.75" customHeight="1" x14ac:dyDescent="0.2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</row>
    <row r="29" spans="1:14" ht="15.75" customHeight="1" x14ac:dyDescent="0.2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</row>
    <row r="30" spans="1:14" ht="15.75" customHeight="1" x14ac:dyDescent="0.2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</row>
    <row r="31" spans="1:14" ht="15.75" customHeight="1" x14ac:dyDescent="0.2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</row>
    <row r="32" spans="1:14" ht="15.75" customHeight="1" x14ac:dyDescent="0.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</row>
    <row r="33" spans="1:13" ht="15.75" customHeight="1" x14ac:dyDescent="0.2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</row>
    <row r="34" spans="1:13" ht="15.75" customHeight="1" x14ac:dyDescent="0.2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ht="15.75" customHeight="1" x14ac:dyDescent="0.2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</row>
    <row r="36" spans="1:13" ht="15.75" customHeight="1" x14ac:dyDescent="0.2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</row>
    <row r="37" spans="1:13" ht="15.75" customHeight="1" x14ac:dyDescent="0.2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</row>
    <row r="38" spans="1:13" ht="15.75" customHeight="1" x14ac:dyDescent="0.2">
      <c r="A38" s="81" t="s">
        <v>29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 spans="1:13" ht="15.75" customHeight="1" x14ac:dyDescent="0.2">
      <c r="A39" s="14" t="s">
        <v>30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</row>
    <row r="40" spans="1:13" ht="15.75" customHeight="1" x14ac:dyDescent="0.2">
      <c r="A40" s="14" t="s">
        <v>31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</row>
    <row r="41" spans="1:13" ht="15.75" customHeight="1" x14ac:dyDescent="0.2">
      <c r="A41" s="14" t="s">
        <v>32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</row>
    <row r="42" spans="1:13" ht="15.75" customHeight="1" x14ac:dyDescent="0.2">
      <c r="A42" s="14" t="s">
        <v>33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</row>
    <row r="43" spans="1:13" ht="15.75" customHeight="1" x14ac:dyDescent="0.2">
      <c r="A43" s="14" t="s">
        <v>34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</row>
    <row r="44" spans="1:13" ht="15.75" customHeight="1" x14ac:dyDescent="0.2">
      <c r="A44" s="14" t="s">
        <v>35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</row>
    <row r="45" spans="1:13" ht="15.75" customHeight="1" x14ac:dyDescent="0.2">
      <c r="A45" s="14" t="s">
        <v>36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</row>
    <row r="46" spans="1:13" ht="15.75" customHeight="1" x14ac:dyDescent="0.2">
      <c r="A46" s="14" t="s">
        <v>37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</row>
    <row r="47" spans="1:13" ht="15.75" customHeight="1" x14ac:dyDescent="0.2">
      <c r="A47" s="14" t="s">
        <v>38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</row>
    <row r="48" spans="1:13" ht="15.75" customHeight="1" x14ac:dyDescent="0.2">
      <c r="A48" s="14" t="s">
        <v>39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</row>
    <row r="49" spans="1:13" ht="15.75" customHeight="1" x14ac:dyDescent="0.2">
      <c r="A49" s="14" t="s">
        <v>40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</row>
    <row r="50" spans="1:13" ht="15.75" customHeight="1" x14ac:dyDescent="0.2">
      <c r="A50" s="14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</row>
    <row r="51" spans="1:13" ht="15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 ht="15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ht="15.7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ht="15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ht="15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ht="15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ht="15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ht="15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ht="15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ht="15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ht="15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ht="15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ht="15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ht="15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ht="15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5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5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5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5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5.7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5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5.7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ht="15.7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ht="15.7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ht="15.75" customHeight="1" x14ac:dyDescent="0.2"/>
    <row r="76" spans="1:13" ht="15.75" customHeight="1" x14ac:dyDescent="0.2"/>
    <row r="77" spans="1:13" ht="15.75" customHeight="1" x14ac:dyDescent="0.2"/>
    <row r="78" spans="1:13" ht="15.75" customHeight="1" x14ac:dyDescent="0.2"/>
    <row r="79" spans="1:13" ht="15.75" customHeight="1" x14ac:dyDescent="0.2"/>
    <row r="80" spans="1:13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31">
    <mergeCell ref="B22:D22"/>
    <mergeCell ref="E22:G22"/>
    <mergeCell ref="H22:J22"/>
    <mergeCell ref="K22:M22"/>
    <mergeCell ref="B23:M23"/>
    <mergeCell ref="B45:M47"/>
    <mergeCell ref="B48:M50"/>
    <mergeCell ref="A24:M24"/>
    <mergeCell ref="A25:M25"/>
    <mergeCell ref="A26:M37"/>
    <mergeCell ref="A38:M38"/>
    <mergeCell ref="B39:M41"/>
    <mergeCell ref="B42:M44"/>
    <mergeCell ref="B14:M14"/>
    <mergeCell ref="A16:M16"/>
    <mergeCell ref="A17:A18"/>
    <mergeCell ref="B17:M17"/>
    <mergeCell ref="B9:M9"/>
    <mergeCell ref="B10:M10"/>
    <mergeCell ref="B11:M11"/>
    <mergeCell ref="B12:M12"/>
    <mergeCell ref="B13:M13"/>
    <mergeCell ref="B6:M6"/>
    <mergeCell ref="B8:M8"/>
    <mergeCell ref="A1:A3"/>
    <mergeCell ref="A5:M5"/>
    <mergeCell ref="B7:M7"/>
    <mergeCell ref="B1:J3"/>
    <mergeCell ref="K1:M1"/>
    <mergeCell ref="K2:M2"/>
    <mergeCell ref="K3:M3"/>
  </mergeCells>
  <pageMargins left="0.7" right="0.7" top="0.75" bottom="0.75" header="0.3" footer="0.3"/>
  <pageSetup paperSize="9" scale="62" orientation="portrait" r:id="rId1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6D504-3B12-4830-9FDC-3812E0EE4CF0}">
  <sheetPr>
    <outlinePr summaryBelow="0" summaryRight="0"/>
  </sheetPr>
  <dimension ref="A1:O998"/>
  <sheetViews>
    <sheetView view="pageBreakPreview" zoomScaleNormal="100" zoomScaleSheetLayoutView="100" workbookViewId="0">
      <selection sqref="A1:A3"/>
    </sheetView>
  </sheetViews>
  <sheetFormatPr baseColWidth="10" defaultColWidth="14.42578125" defaultRowHeight="15" customHeight="1" x14ac:dyDescent="0.2"/>
  <cols>
    <col min="1" max="1" width="29.28515625" style="7" customWidth="1"/>
    <col min="2" max="13" width="9.140625" style="7" customWidth="1"/>
    <col min="14" max="16384" width="14.42578125" style="7"/>
  </cols>
  <sheetData>
    <row r="1" spans="1:15" ht="15" customHeight="1" x14ac:dyDescent="0.2">
      <c r="A1" s="79"/>
      <c r="B1" s="82" t="s">
        <v>54</v>
      </c>
      <c r="C1" s="82"/>
      <c r="D1" s="82"/>
      <c r="E1" s="82"/>
      <c r="F1" s="82"/>
      <c r="G1" s="82"/>
      <c r="H1" s="82"/>
      <c r="I1" s="82"/>
      <c r="J1" s="82"/>
      <c r="K1" s="83" t="s">
        <v>59</v>
      </c>
      <c r="L1" s="83"/>
      <c r="M1" s="83"/>
    </row>
    <row r="2" spans="1:15" ht="28.5" customHeight="1" x14ac:dyDescent="0.2">
      <c r="A2" s="80"/>
      <c r="B2" s="82"/>
      <c r="C2" s="82"/>
      <c r="D2" s="82"/>
      <c r="E2" s="82"/>
      <c r="F2" s="82"/>
      <c r="G2" s="82"/>
      <c r="H2" s="82"/>
      <c r="I2" s="82"/>
      <c r="J2" s="82"/>
      <c r="K2" s="83" t="s">
        <v>55</v>
      </c>
      <c r="L2" s="83"/>
      <c r="M2" s="83"/>
    </row>
    <row r="3" spans="1:15" ht="23.25" customHeight="1" x14ac:dyDescent="0.2">
      <c r="A3" s="80"/>
      <c r="B3" s="82"/>
      <c r="C3" s="82"/>
      <c r="D3" s="82"/>
      <c r="E3" s="82"/>
      <c r="F3" s="82"/>
      <c r="G3" s="82"/>
      <c r="H3" s="82"/>
      <c r="I3" s="82"/>
      <c r="J3" s="82"/>
      <c r="K3" s="83" t="s">
        <v>56</v>
      </c>
      <c r="L3" s="83"/>
      <c r="M3" s="83"/>
    </row>
    <row r="4" spans="1:15" ht="17.25" customHeight="1" x14ac:dyDescent="0.2">
      <c r="A4" s="11"/>
      <c r="B4" s="8"/>
      <c r="C4" s="8"/>
      <c r="D4" s="8"/>
      <c r="E4" s="8"/>
      <c r="F4" s="8"/>
      <c r="G4" s="8"/>
      <c r="H4" s="8"/>
      <c r="I4" s="8"/>
      <c r="J4" s="8"/>
      <c r="K4" s="9"/>
      <c r="L4" s="9"/>
      <c r="M4" s="9"/>
    </row>
    <row r="5" spans="1:15" ht="15.75" customHeight="1" x14ac:dyDescent="0.2">
      <c r="A5" s="81" t="s">
        <v>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5" s="17" customFormat="1" ht="15" customHeight="1" x14ac:dyDescent="0.25">
      <c r="A6" s="16" t="s">
        <v>57</v>
      </c>
      <c r="B6" s="76">
        <v>2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22"/>
    </row>
    <row r="7" spans="1:15" s="17" customFormat="1" ht="15" customHeight="1" x14ac:dyDescent="0.25">
      <c r="A7" s="16" t="s">
        <v>9</v>
      </c>
      <c r="B7" s="77" t="str">
        <f>IF($B$6&lt;&gt;"",VLOOKUP($B$6,'Indicadores SST'!C1:P10,2,FALSE),"")</f>
        <v>Cumplimiento plan de capacitación incluido SST(CCSST)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22"/>
      <c r="O7" s="19"/>
    </row>
    <row r="8" spans="1:15" s="17" customFormat="1" ht="15" customHeight="1" x14ac:dyDescent="0.25">
      <c r="A8" s="16" t="s">
        <v>66</v>
      </c>
      <c r="B8" s="77" t="str">
        <f>IF($B$6&lt;&gt;"",VLOOKUP($B$6,'Indicadores SST'!C1:P10,3,FALSE),"")</f>
        <v>Proceso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22"/>
      <c r="O8" s="19"/>
    </row>
    <row r="9" spans="1:15" s="17" customFormat="1" ht="16.5" customHeight="1" x14ac:dyDescent="0.25">
      <c r="A9" s="16" t="s">
        <v>10</v>
      </c>
      <c r="B9" s="77" t="str">
        <f>IF($B$6&lt;&gt;"",VLOOKUP($B$6,'Indicadores SST'!C1:P10,5,FALSE),"")</f>
        <v>Conocer el grado de avance de ejecución de las capacitaciones propuestas en SST durante el periodo.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22"/>
      <c r="O9" s="19"/>
    </row>
    <row r="10" spans="1:15" s="17" customFormat="1" ht="29.25" customHeight="1" x14ac:dyDescent="0.25">
      <c r="A10" s="16" t="s">
        <v>62</v>
      </c>
      <c r="B10" s="77" t="str">
        <f>IF($B$6&lt;&gt;"",VLOOKUP($B$6,'Indicadores SST'!C1:P10,6,FALSE),"")</f>
        <v>CE= Capacitaciones Ejecutadas
CP = Capaciaciones Programadas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22"/>
      <c r="O10" s="19"/>
    </row>
    <row r="11" spans="1:15" s="17" customFormat="1" ht="15" customHeight="1" x14ac:dyDescent="0.25">
      <c r="A11" s="20" t="s">
        <v>60</v>
      </c>
      <c r="B11" s="77" t="str">
        <f>IF($B$6&lt;&gt;"",VLOOKUP($B$6,'Indicadores SST'!C1:P10,7,FALSE),"")</f>
        <v>CCSST =  (CE / CP) X 100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22"/>
      <c r="O11" s="21"/>
    </row>
    <row r="12" spans="1:15" s="17" customFormat="1" ht="15" customHeight="1" x14ac:dyDescent="0.25">
      <c r="A12" s="18" t="s">
        <v>11</v>
      </c>
      <c r="B12" s="77" t="str">
        <f>IF($B$6&lt;&gt;"",VLOOKUP($B$6,'Indicadores SST'!C1:P10,8,FALSE),"")</f>
        <v>Trimestral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22"/>
      <c r="O12" s="19"/>
    </row>
    <row r="13" spans="1:15" s="17" customFormat="1" ht="15" customHeight="1" x14ac:dyDescent="0.25">
      <c r="A13" s="16" t="s">
        <v>12</v>
      </c>
      <c r="B13" s="88">
        <f>IF($B$6&lt;&gt;"",VLOOKUP($B$6,'Indicadores SST'!C1:P10,11,FALSE),"")</f>
        <v>0.9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22"/>
    </row>
    <row r="14" spans="1:15" s="17" customFormat="1" ht="15" customHeight="1" x14ac:dyDescent="0.25">
      <c r="A14" s="18" t="s">
        <v>61</v>
      </c>
      <c r="B14" s="77" t="str">
        <f>IF($B$6&lt;&gt;"",VLOOKUP($B$6,'Indicadores SST'!C1:P10,12,FALSE),"")</f>
        <v>85% - 89%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22"/>
    </row>
    <row r="15" spans="1:15" ht="12.75" x14ac:dyDescent="0.2">
      <c r="A15" s="13"/>
      <c r="B15" s="13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2"/>
    </row>
    <row r="16" spans="1:15" ht="12.75" x14ac:dyDescent="0.2">
      <c r="A16" s="81" t="s">
        <v>13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22"/>
    </row>
    <row r="17" spans="1:14" ht="12.75" x14ac:dyDescent="0.2">
      <c r="A17" s="84" t="s">
        <v>14</v>
      </c>
      <c r="B17" s="86">
        <v>2023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22"/>
    </row>
    <row r="18" spans="1:14" ht="12.75" x14ac:dyDescent="0.2">
      <c r="A18" s="85"/>
      <c r="B18" s="32" t="s">
        <v>15</v>
      </c>
      <c r="C18" s="32" t="s">
        <v>16</v>
      </c>
      <c r="D18" s="32" t="s">
        <v>17</v>
      </c>
      <c r="E18" s="32" t="s">
        <v>18</v>
      </c>
      <c r="F18" s="32" t="s">
        <v>19</v>
      </c>
      <c r="G18" s="32" t="s">
        <v>20</v>
      </c>
      <c r="H18" s="32" t="s">
        <v>21</v>
      </c>
      <c r="I18" s="32" t="s">
        <v>22</v>
      </c>
      <c r="J18" s="32" t="s">
        <v>23</v>
      </c>
      <c r="K18" s="32" t="s">
        <v>24</v>
      </c>
      <c r="L18" s="32" t="s">
        <v>25</v>
      </c>
      <c r="M18" s="32" t="s">
        <v>26</v>
      </c>
      <c r="N18" s="22"/>
    </row>
    <row r="19" spans="1:14" ht="15.75" customHeight="1" x14ac:dyDescent="0.2">
      <c r="A19" s="15" t="s">
        <v>130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22"/>
    </row>
    <row r="20" spans="1:14" ht="15.75" customHeight="1" x14ac:dyDescent="0.2">
      <c r="A20" s="15" t="s">
        <v>131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22"/>
    </row>
    <row r="21" spans="1:14" ht="15.75" customHeight="1" x14ac:dyDescent="0.2">
      <c r="A21" s="15" t="s">
        <v>128</v>
      </c>
      <c r="B21" s="31" t="e">
        <f>+B19/B20</f>
        <v>#DIV/0!</v>
      </c>
      <c r="C21" s="31" t="e">
        <f t="shared" ref="C21:L21" si="0">+C19/C20</f>
        <v>#DIV/0!</v>
      </c>
      <c r="D21" s="31" t="e">
        <f t="shared" si="0"/>
        <v>#DIV/0!</v>
      </c>
      <c r="E21" s="31" t="e">
        <f t="shared" si="0"/>
        <v>#DIV/0!</v>
      </c>
      <c r="F21" s="31" t="e">
        <f t="shared" si="0"/>
        <v>#DIV/0!</v>
      </c>
      <c r="G21" s="31" t="e">
        <f t="shared" si="0"/>
        <v>#DIV/0!</v>
      </c>
      <c r="H21" s="31" t="e">
        <f t="shared" si="0"/>
        <v>#DIV/0!</v>
      </c>
      <c r="I21" s="31" t="e">
        <f t="shared" si="0"/>
        <v>#DIV/0!</v>
      </c>
      <c r="J21" s="31" t="e">
        <f t="shared" si="0"/>
        <v>#DIV/0!</v>
      </c>
      <c r="K21" s="31" t="e">
        <f t="shared" si="0"/>
        <v>#DIV/0!</v>
      </c>
      <c r="L21" s="31" t="e">
        <f t="shared" si="0"/>
        <v>#DIV/0!</v>
      </c>
      <c r="M21" s="31" t="e">
        <f>+M19/M20</f>
        <v>#DIV/0!</v>
      </c>
      <c r="N21" s="22"/>
    </row>
    <row r="22" spans="1:14" ht="15.75" customHeight="1" x14ac:dyDescent="0.2">
      <c r="A22" s="15" t="s">
        <v>129</v>
      </c>
      <c r="B22" s="93" t="e">
        <f>AVERAGE(C21:D21)</f>
        <v>#DIV/0!</v>
      </c>
      <c r="C22" s="94"/>
      <c r="D22" s="95"/>
      <c r="E22" s="93" t="e">
        <f>AVERAGE(F21:G21)</f>
        <v>#DIV/0!</v>
      </c>
      <c r="F22" s="94"/>
      <c r="G22" s="95"/>
      <c r="H22" s="93" t="e">
        <f t="shared" ref="H22" si="1">AVERAGE(H21:J21)</f>
        <v>#DIV/0!</v>
      </c>
      <c r="I22" s="94"/>
      <c r="J22" s="95"/>
      <c r="K22" s="93" t="e">
        <f>AVERAGE(K21,M21)</f>
        <v>#DIV/0!</v>
      </c>
      <c r="L22" s="94"/>
      <c r="M22" s="95"/>
      <c r="N22" s="22"/>
    </row>
    <row r="23" spans="1:14" ht="15.75" customHeight="1" x14ac:dyDescent="0.2">
      <c r="A23" s="15" t="s">
        <v>27</v>
      </c>
      <c r="B23" s="99" t="e">
        <f>(SUM(B19:M19)/SUM(B20:M20))</f>
        <v>#DIV/0!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1"/>
    </row>
    <row r="24" spans="1:14" ht="15.75" customHeight="1" x14ac:dyDescent="0.2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</row>
    <row r="25" spans="1:14" ht="15.75" customHeight="1" x14ac:dyDescent="0.2">
      <c r="A25" s="81" t="s">
        <v>28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</row>
    <row r="26" spans="1:14" ht="15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</row>
    <row r="27" spans="1:14" ht="15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</row>
    <row r="28" spans="1:14" ht="15.75" customHeight="1" x14ac:dyDescent="0.2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</row>
    <row r="29" spans="1:14" ht="15.75" customHeight="1" x14ac:dyDescent="0.2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</row>
    <row r="30" spans="1:14" ht="15.75" customHeight="1" x14ac:dyDescent="0.2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</row>
    <row r="31" spans="1:14" ht="15.75" customHeight="1" x14ac:dyDescent="0.2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</row>
    <row r="32" spans="1:14" ht="15.75" customHeight="1" x14ac:dyDescent="0.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</row>
    <row r="33" spans="1:13" ht="15.75" customHeight="1" x14ac:dyDescent="0.2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</row>
    <row r="34" spans="1:13" ht="15.75" customHeight="1" x14ac:dyDescent="0.2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ht="15.75" customHeight="1" x14ac:dyDescent="0.2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</row>
    <row r="36" spans="1:13" ht="15.75" customHeight="1" x14ac:dyDescent="0.2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</row>
    <row r="37" spans="1:13" ht="15.75" customHeight="1" x14ac:dyDescent="0.2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</row>
    <row r="38" spans="1:13" ht="15.75" customHeight="1" x14ac:dyDescent="0.2">
      <c r="A38" s="81" t="s">
        <v>29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 spans="1:13" ht="15.75" customHeight="1" x14ac:dyDescent="0.2">
      <c r="A39" s="14" t="s">
        <v>30</v>
      </c>
      <c r="B39" s="90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</row>
    <row r="40" spans="1:13" ht="15.75" customHeight="1" x14ac:dyDescent="0.2">
      <c r="A40" s="14" t="s">
        <v>31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</row>
    <row r="41" spans="1:13" ht="15.75" customHeight="1" x14ac:dyDescent="0.2">
      <c r="A41" s="14" t="s">
        <v>32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</row>
    <row r="42" spans="1:13" ht="20.25" customHeight="1" x14ac:dyDescent="0.2">
      <c r="A42" s="14" t="s">
        <v>33</v>
      </c>
      <c r="B42" s="90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3" ht="20.25" customHeight="1" x14ac:dyDescent="0.2">
      <c r="A43" s="14" t="s">
        <v>34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</row>
    <row r="44" spans="1:13" ht="20.25" customHeight="1" x14ac:dyDescent="0.2">
      <c r="A44" s="14" t="s">
        <v>35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</row>
    <row r="45" spans="1:13" ht="30" customHeight="1" x14ac:dyDescent="0.2">
      <c r="A45" s="14" t="s">
        <v>36</v>
      </c>
      <c r="B45" s="90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</row>
    <row r="46" spans="1:13" ht="29.25" customHeight="1" x14ac:dyDescent="0.2">
      <c r="A46" s="14" t="s">
        <v>37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</row>
    <row r="47" spans="1:13" ht="24" customHeight="1" x14ac:dyDescent="0.2">
      <c r="A47" s="14" t="s">
        <v>38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</row>
    <row r="48" spans="1:13" ht="15.75" customHeight="1" x14ac:dyDescent="0.2">
      <c r="A48" s="14" t="s">
        <v>39</v>
      </c>
      <c r="B48" s="90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</row>
    <row r="49" spans="1:13" ht="15.75" customHeight="1" x14ac:dyDescent="0.2">
      <c r="A49" s="14" t="s">
        <v>40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</row>
    <row r="50" spans="1:13" ht="15.75" customHeight="1" x14ac:dyDescent="0.2">
      <c r="A50" s="1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</row>
    <row r="51" spans="1:13" ht="15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 ht="15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ht="15.7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ht="15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ht="15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ht="15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ht="15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ht="15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ht="15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ht="15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ht="15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ht="15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ht="15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ht="15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ht="15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5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5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5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5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5.7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5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5.7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ht="15.7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ht="15.7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ht="15.75" customHeight="1" x14ac:dyDescent="0.2"/>
    <row r="76" spans="1:13" ht="15.75" customHeight="1" x14ac:dyDescent="0.2"/>
    <row r="77" spans="1:13" ht="15.75" customHeight="1" x14ac:dyDescent="0.2"/>
    <row r="78" spans="1:13" ht="15.75" customHeight="1" x14ac:dyDescent="0.2"/>
    <row r="79" spans="1:13" ht="15.75" customHeight="1" x14ac:dyDescent="0.2"/>
    <row r="80" spans="1:13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31">
    <mergeCell ref="B11:M11"/>
    <mergeCell ref="A1:A3"/>
    <mergeCell ref="B1:J3"/>
    <mergeCell ref="K1:M1"/>
    <mergeCell ref="K2:M2"/>
    <mergeCell ref="K3:M3"/>
    <mergeCell ref="A5:M5"/>
    <mergeCell ref="B6:M6"/>
    <mergeCell ref="B7:M7"/>
    <mergeCell ref="B8:M8"/>
    <mergeCell ref="B9:M9"/>
    <mergeCell ref="B10:M10"/>
    <mergeCell ref="A24:M24"/>
    <mergeCell ref="B12:M12"/>
    <mergeCell ref="B13:M13"/>
    <mergeCell ref="B14:M14"/>
    <mergeCell ref="A16:M16"/>
    <mergeCell ref="A17:A18"/>
    <mergeCell ref="B17:M17"/>
    <mergeCell ref="B22:D22"/>
    <mergeCell ref="E22:G22"/>
    <mergeCell ref="H22:J22"/>
    <mergeCell ref="K22:M22"/>
    <mergeCell ref="B23:M23"/>
    <mergeCell ref="B48:M50"/>
    <mergeCell ref="A25:M25"/>
    <mergeCell ref="A26:M37"/>
    <mergeCell ref="A38:M38"/>
    <mergeCell ref="B39:M41"/>
    <mergeCell ref="B42:M44"/>
    <mergeCell ref="B45:M47"/>
  </mergeCells>
  <pageMargins left="0.7" right="0.7" top="0.75" bottom="0.75" header="0.3" footer="0.3"/>
  <pageSetup paperSize="9" scale="62" orientation="portrait" r:id="rId1"/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48B78-2404-451E-99DF-6CD217EE5D65}">
  <sheetPr>
    <outlinePr summaryBelow="0" summaryRight="0"/>
  </sheetPr>
  <dimension ref="A1:AC999"/>
  <sheetViews>
    <sheetView topLeftCell="A12" zoomScale="85" zoomScaleNormal="85" zoomScaleSheetLayoutView="100" workbookViewId="0">
      <selection activeCell="AA3" sqref="AA3"/>
    </sheetView>
  </sheetViews>
  <sheetFormatPr baseColWidth="10" defaultColWidth="14.42578125" defaultRowHeight="15" customHeight="1" x14ac:dyDescent="0.2"/>
  <cols>
    <col min="1" max="1" width="29.28515625" style="7" customWidth="1"/>
    <col min="2" max="13" width="9.140625" style="7" customWidth="1"/>
    <col min="14" max="21" width="14.42578125" style="7"/>
    <col min="22" max="22" width="14.42578125" style="38"/>
    <col min="23" max="23" width="20.85546875" style="7" bestFit="1" customWidth="1"/>
    <col min="24" max="16384" width="14.42578125" style="7"/>
  </cols>
  <sheetData>
    <row r="1" spans="1:29" ht="15" customHeight="1" x14ac:dyDescent="0.2">
      <c r="A1" s="79"/>
      <c r="B1" s="82" t="s">
        <v>54</v>
      </c>
      <c r="C1" s="82"/>
      <c r="D1" s="82"/>
      <c r="E1" s="82"/>
      <c r="F1" s="82"/>
      <c r="G1" s="82"/>
      <c r="H1" s="82"/>
      <c r="I1" s="82"/>
      <c r="J1" s="82"/>
      <c r="K1" s="83" t="s">
        <v>59</v>
      </c>
      <c r="L1" s="83"/>
      <c r="M1" s="83"/>
      <c r="Q1" s="43" t="s">
        <v>144</v>
      </c>
      <c r="R1" s="64" t="s">
        <v>145</v>
      </c>
      <c r="S1" s="64" t="s">
        <v>146</v>
      </c>
      <c r="T1" s="64" t="s">
        <v>147</v>
      </c>
      <c r="U1" s="64" t="s">
        <v>148</v>
      </c>
      <c r="V1" s="64" t="s">
        <v>152</v>
      </c>
      <c r="W1" s="43" t="s">
        <v>149</v>
      </c>
      <c r="X1" s="43" t="s">
        <v>150</v>
      </c>
      <c r="Y1" s="43" t="s">
        <v>150</v>
      </c>
      <c r="Z1" s="43" t="s">
        <v>153</v>
      </c>
      <c r="AA1" s="43" t="s">
        <v>154</v>
      </c>
      <c r="AB1" s="47" t="s">
        <v>156</v>
      </c>
    </row>
    <row r="2" spans="1:29" ht="22.5" customHeight="1" x14ac:dyDescent="0.2">
      <c r="A2" s="80"/>
      <c r="B2" s="82"/>
      <c r="C2" s="82"/>
      <c r="D2" s="82"/>
      <c r="E2" s="82"/>
      <c r="F2" s="82"/>
      <c r="G2" s="82"/>
      <c r="H2" s="82"/>
      <c r="I2" s="82"/>
      <c r="J2" s="82"/>
      <c r="K2" s="83" t="s">
        <v>55</v>
      </c>
      <c r="L2" s="83"/>
      <c r="M2" s="83"/>
      <c r="Q2" s="75">
        <v>45291</v>
      </c>
      <c r="R2" s="7">
        <v>52417337</v>
      </c>
      <c r="S2" s="7" t="s">
        <v>159</v>
      </c>
      <c r="T2" s="46">
        <v>45291</v>
      </c>
      <c r="U2" s="46">
        <v>45321</v>
      </c>
      <c r="V2" s="38">
        <v>30</v>
      </c>
      <c r="W2" s="7" t="s">
        <v>151</v>
      </c>
      <c r="X2" s="7" t="s">
        <v>160</v>
      </c>
      <c r="Y2" s="7" t="s">
        <v>161</v>
      </c>
      <c r="Z2" s="7" t="s">
        <v>162</v>
      </c>
      <c r="AA2" s="7" t="s">
        <v>158</v>
      </c>
      <c r="AB2" s="46"/>
    </row>
    <row r="3" spans="1:29" ht="30" customHeight="1" x14ac:dyDescent="0.2">
      <c r="A3" s="80"/>
      <c r="B3" s="82"/>
      <c r="C3" s="82"/>
      <c r="D3" s="82"/>
      <c r="E3" s="82"/>
      <c r="F3" s="82"/>
      <c r="G3" s="82"/>
      <c r="H3" s="82"/>
      <c r="I3" s="82"/>
      <c r="J3" s="82"/>
      <c r="K3" s="83" t="s">
        <v>56</v>
      </c>
      <c r="L3" s="83"/>
      <c r="M3" s="83"/>
      <c r="Q3" s="46">
        <v>45293</v>
      </c>
      <c r="R3" s="7">
        <v>1020716683</v>
      </c>
      <c r="S3" s="7" t="s">
        <v>157</v>
      </c>
      <c r="T3" s="46">
        <v>45293</v>
      </c>
      <c r="U3" s="46">
        <v>45297</v>
      </c>
      <c r="V3" s="38">
        <v>5</v>
      </c>
      <c r="W3" s="7" t="s">
        <v>151</v>
      </c>
      <c r="X3" s="7" t="s">
        <v>229</v>
      </c>
      <c r="Y3" s="7" t="s">
        <v>163</v>
      </c>
      <c r="AA3" s="7" t="s">
        <v>155</v>
      </c>
      <c r="AB3" s="46">
        <v>45300</v>
      </c>
    </row>
    <row r="4" spans="1:29" ht="17.25" customHeight="1" x14ac:dyDescent="0.2">
      <c r="A4" s="11"/>
      <c r="B4" s="8"/>
      <c r="C4" s="8"/>
      <c r="D4" s="8"/>
      <c r="E4" s="8"/>
      <c r="F4" s="8"/>
      <c r="G4" s="8"/>
      <c r="H4" s="8"/>
      <c r="I4" s="8"/>
      <c r="J4" s="8"/>
      <c r="K4" s="9"/>
      <c r="L4" s="9"/>
      <c r="M4" s="9"/>
      <c r="Q4" s="46">
        <v>45300</v>
      </c>
      <c r="R4" s="7">
        <v>1020716683</v>
      </c>
      <c r="S4" s="7" t="s">
        <v>157</v>
      </c>
      <c r="T4" s="46">
        <v>45299</v>
      </c>
      <c r="U4" s="46">
        <v>45303</v>
      </c>
      <c r="V4" s="38">
        <v>5</v>
      </c>
      <c r="W4" s="7" t="s">
        <v>151</v>
      </c>
      <c r="X4" s="7" t="s">
        <v>230</v>
      </c>
      <c r="Y4" s="7" t="s">
        <v>163</v>
      </c>
      <c r="AA4" s="7" t="s">
        <v>155</v>
      </c>
      <c r="AB4" s="46">
        <v>45306</v>
      </c>
    </row>
    <row r="5" spans="1:29" ht="15.75" customHeight="1" x14ac:dyDescent="0.2">
      <c r="A5" s="81" t="s">
        <v>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Q5" s="37"/>
      <c r="R5" s="59"/>
      <c r="S5" s="59"/>
      <c r="T5" s="58"/>
      <c r="U5" s="58"/>
      <c r="V5" s="60"/>
      <c r="W5" s="17"/>
      <c r="X5" s="17"/>
      <c r="Y5" s="17"/>
      <c r="Z5" s="17"/>
      <c r="AA5" s="17"/>
    </row>
    <row r="6" spans="1:29" s="17" customFormat="1" ht="15" customHeight="1" x14ac:dyDescent="0.25">
      <c r="A6" s="16" t="s">
        <v>57</v>
      </c>
      <c r="B6" s="76">
        <v>3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Q6" s="37"/>
      <c r="R6" s="59"/>
      <c r="S6" s="59"/>
      <c r="T6" s="58"/>
      <c r="U6" s="58"/>
      <c r="V6" s="60"/>
    </row>
    <row r="7" spans="1:29" s="17" customFormat="1" ht="15" customHeight="1" x14ac:dyDescent="0.25">
      <c r="A7" s="16" t="s">
        <v>9</v>
      </c>
      <c r="B7" s="77" t="str">
        <f>IF($B$6&lt;&gt;"",VLOOKUP($B$6,'Indicadores SST'!C1:P10,2,FALSE),"")</f>
        <v>Ausentismo Salud (AS)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Q7" s="37"/>
      <c r="R7" s="59"/>
      <c r="S7" s="59"/>
      <c r="T7" s="58"/>
      <c r="U7" s="58"/>
      <c r="V7" s="60"/>
    </row>
    <row r="8" spans="1:29" s="17" customFormat="1" ht="15" customHeight="1" x14ac:dyDescent="0.25">
      <c r="A8" s="16" t="s">
        <v>66</v>
      </c>
      <c r="B8" s="77" t="str">
        <f>IF($B$6&lt;&gt;"",VLOOKUP($B$6,'Indicadores SST'!C1:P10,3,FALSE),"")</f>
        <v>Resultado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Q8" s="37"/>
      <c r="R8" s="59"/>
      <c r="S8" s="59"/>
      <c r="T8" s="58"/>
      <c r="U8" s="58"/>
      <c r="V8" s="60"/>
    </row>
    <row r="9" spans="1:29" s="17" customFormat="1" ht="16.5" customHeight="1" x14ac:dyDescent="0.25">
      <c r="A9" s="16" t="s">
        <v>10</v>
      </c>
      <c r="B9" s="77" t="str">
        <f>IF($B$6&lt;&gt;"",VLOOKUP($B$6,'Indicadores SST'!C1:P10,5,FALSE),"")</f>
        <v>Conocer la proporción de días pérdidos por causa médica relacionados con los días programados para laborar.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Q9" s="39"/>
      <c r="R9" s="59"/>
      <c r="S9" s="59"/>
      <c r="T9" s="58"/>
      <c r="U9" s="58"/>
      <c r="V9" s="62"/>
    </row>
    <row r="10" spans="1:29" s="17" customFormat="1" ht="43.5" customHeight="1" x14ac:dyDescent="0.25">
      <c r="A10" s="16" t="s">
        <v>62</v>
      </c>
      <c r="B10" s="77" t="str">
        <f>IF($B$6&lt;&gt;"",VLOOKUP($B$6,'Indicadores SST'!C1:P10,6,FALSE),"")</f>
        <v>DAM = Días de ausencia por causa médica
DPM = Días de trabajo programados en el mes
NT = Número de trabajadores del mes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R10" s="59"/>
      <c r="S10" s="59"/>
      <c r="T10" s="59"/>
      <c r="U10" s="59"/>
      <c r="V10" s="60"/>
    </row>
    <row r="11" spans="1:29" s="17" customFormat="1" ht="15" customHeight="1" x14ac:dyDescent="0.25">
      <c r="A11" s="20" t="s">
        <v>60</v>
      </c>
      <c r="B11" s="77" t="str">
        <f>IF($B$6&lt;&gt;"",VLOOKUP($B$6,'Indicadores SST'!C1:P10,7,FALSE),"")</f>
        <v>AS = (DAM / (DPM X NT)) X 100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Q11" s="37"/>
      <c r="R11" s="59"/>
      <c r="S11" s="59"/>
      <c r="T11" s="58"/>
      <c r="U11" s="58"/>
      <c r="V11" s="60"/>
    </row>
    <row r="12" spans="1:29" s="17" customFormat="1" ht="15" customHeight="1" x14ac:dyDescent="0.25">
      <c r="A12" s="18" t="s">
        <v>11</v>
      </c>
      <c r="B12" s="77" t="str">
        <f>IF($B$6&lt;&gt;"",VLOOKUP($B$6,'Indicadores SST'!C1:P10,8,FALSE),"")</f>
        <v>Mensual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Q12" s="37"/>
      <c r="R12" s="59"/>
      <c r="S12" s="59"/>
      <c r="T12" s="58"/>
      <c r="U12" s="58"/>
      <c r="V12" s="60"/>
    </row>
    <row r="13" spans="1:29" s="17" customFormat="1" ht="15" customHeight="1" x14ac:dyDescent="0.25">
      <c r="A13" s="16" t="s">
        <v>12</v>
      </c>
      <c r="B13" s="88" t="str">
        <f>IF($B$6&lt;&gt;"",VLOOKUP($B$6,'Indicadores SST'!C1:P10,11,FALSE),"")</f>
        <v>N/A
Tomar acciones preventivas de acuerdo con los diagnósticos de las incapacidades y recurrencia de valoraciones médicas.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Q13" s="37"/>
      <c r="R13" s="58"/>
      <c r="S13" s="59"/>
      <c r="T13" s="58"/>
      <c r="U13" s="58"/>
      <c r="V13" s="60"/>
    </row>
    <row r="14" spans="1:29" s="17" customFormat="1" ht="15" customHeight="1" x14ac:dyDescent="0.25">
      <c r="A14" s="18" t="s">
        <v>61</v>
      </c>
      <c r="B14" s="77" t="str">
        <f>IF($B$6&lt;&gt;"",VLOOKUP($B$6,'Indicadores SST'!C1:P10,12,FALSE),"")</f>
        <v>N/A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Q14" s="37"/>
      <c r="R14" s="58"/>
      <c r="S14" s="59"/>
      <c r="T14" s="58"/>
      <c r="U14" s="58"/>
      <c r="V14" s="60"/>
    </row>
    <row r="15" spans="1:29" ht="12.75" x14ac:dyDescent="0.2">
      <c r="A15" s="13"/>
      <c r="B15" s="13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Q15" s="37"/>
      <c r="R15" s="58"/>
      <c r="S15" s="59"/>
      <c r="T15" s="58"/>
      <c r="U15" s="58"/>
      <c r="V15" s="60"/>
      <c r="W15" s="17"/>
      <c r="X15" s="17"/>
      <c r="Y15" s="17"/>
      <c r="Z15" s="17"/>
      <c r="AA15" s="17"/>
      <c r="AB15" s="17"/>
      <c r="AC15" s="17"/>
    </row>
    <row r="16" spans="1:29" ht="12.75" x14ac:dyDescent="0.2">
      <c r="A16" s="81" t="s">
        <v>13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Q16" s="37"/>
      <c r="R16" s="58"/>
      <c r="S16" s="59"/>
      <c r="T16" s="58"/>
      <c r="U16" s="58"/>
      <c r="V16" s="60"/>
      <c r="W16" s="17"/>
      <c r="X16" s="17"/>
      <c r="Y16" s="17"/>
      <c r="Z16" s="17"/>
      <c r="AA16" s="17"/>
      <c r="AB16" s="17"/>
    </row>
    <row r="17" spans="1:29" ht="12.75" x14ac:dyDescent="0.2">
      <c r="A17" s="84" t="s">
        <v>14</v>
      </c>
      <c r="B17" s="86">
        <v>2023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Q17" s="37"/>
      <c r="R17" s="59"/>
      <c r="S17" s="59"/>
      <c r="T17" s="58"/>
      <c r="U17" s="58"/>
      <c r="V17" s="60"/>
      <c r="W17" s="17"/>
      <c r="X17" s="17"/>
      <c r="Y17" s="17"/>
      <c r="Z17" s="17"/>
      <c r="AA17" s="17"/>
      <c r="AB17" s="17"/>
    </row>
    <row r="18" spans="1:29" ht="16.5" customHeight="1" x14ac:dyDescent="0.2">
      <c r="A18" s="85"/>
      <c r="B18" s="32" t="s">
        <v>15</v>
      </c>
      <c r="C18" s="32" t="s">
        <v>16</v>
      </c>
      <c r="D18" s="32" t="s">
        <v>17</v>
      </c>
      <c r="E18" s="32" t="s">
        <v>18</v>
      </c>
      <c r="F18" s="32" t="s">
        <v>19</v>
      </c>
      <c r="G18" s="32" t="s">
        <v>20</v>
      </c>
      <c r="H18" s="32" t="s">
        <v>21</v>
      </c>
      <c r="I18" s="32" t="s">
        <v>22</v>
      </c>
      <c r="J18" s="32" t="s">
        <v>23</v>
      </c>
      <c r="K18" s="32" t="s">
        <v>24</v>
      </c>
      <c r="L18" s="32" t="s">
        <v>25</v>
      </c>
      <c r="M18" s="32" t="s">
        <v>26</v>
      </c>
      <c r="Q18" s="37"/>
      <c r="R18" s="59"/>
      <c r="S18" s="59"/>
      <c r="T18" s="58"/>
      <c r="U18" s="58"/>
      <c r="V18" s="60"/>
      <c r="W18" s="17"/>
      <c r="X18" s="17"/>
      <c r="Y18" s="17"/>
      <c r="Z18" s="17"/>
      <c r="AA18" s="17"/>
      <c r="AB18" s="17"/>
    </row>
    <row r="19" spans="1:29" s="17" customFormat="1" ht="26.25" customHeight="1" x14ac:dyDescent="0.2">
      <c r="A19" s="18" t="s">
        <v>133</v>
      </c>
      <c r="B19" s="30"/>
      <c r="C19" s="30"/>
      <c r="D19" s="30"/>
      <c r="E19" s="30"/>
      <c r="F19" s="30"/>
      <c r="G19" s="30"/>
      <c r="H19" s="42"/>
      <c r="I19" s="30"/>
      <c r="J19" s="42"/>
      <c r="K19" s="30"/>
      <c r="L19" s="30"/>
      <c r="M19" s="30"/>
      <c r="Q19" s="37"/>
      <c r="R19" s="59"/>
      <c r="S19" s="59"/>
      <c r="T19" s="58"/>
      <c r="U19" s="58"/>
      <c r="V19" s="60"/>
      <c r="AC19" s="7"/>
    </row>
    <row r="20" spans="1:29" s="17" customFormat="1" ht="26.25" customHeight="1" x14ac:dyDescent="0.25">
      <c r="A20" s="18" t="s">
        <v>134</v>
      </c>
      <c r="B20" s="30">
        <v>21</v>
      </c>
      <c r="C20" s="30">
        <v>22</v>
      </c>
      <c r="D20" s="30">
        <v>18</v>
      </c>
      <c r="E20" s="30">
        <v>22</v>
      </c>
      <c r="F20" s="30">
        <v>21</v>
      </c>
      <c r="G20" s="30">
        <v>18</v>
      </c>
      <c r="H20" s="30">
        <v>22</v>
      </c>
      <c r="I20" s="30">
        <v>20</v>
      </c>
      <c r="J20" s="30">
        <v>21</v>
      </c>
      <c r="K20" s="30">
        <v>22</v>
      </c>
      <c r="L20" s="30">
        <v>19</v>
      </c>
      <c r="M20" s="30">
        <v>21</v>
      </c>
      <c r="Q20" s="37"/>
      <c r="R20" s="59"/>
      <c r="S20" s="59"/>
      <c r="T20" s="58"/>
      <c r="U20" s="58"/>
      <c r="V20" s="60"/>
    </row>
    <row r="21" spans="1:29" s="17" customFormat="1" ht="27.75" customHeight="1" x14ac:dyDescent="0.25">
      <c r="A21" s="18" t="s">
        <v>135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Q21" s="37"/>
      <c r="R21" s="59"/>
      <c r="S21" s="59"/>
      <c r="T21" s="58"/>
      <c r="U21" s="58"/>
      <c r="V21" s="60"/>
    </row>
    <row r="22" spans="1:29" s="17" customFormat="1" ht="23.25" customHeight="1" x14ac:dyDescent="0.2">
      <c r="A22" s="18" t="s">
        <v>128</v>
      </c>
      <c r="B22" s="41" t="e">
        <f>+B19/(B20*B21)*100</f>
        <v>#DIV/0!</v>
      </c>
      <c r="C22" s="41" t="e">
        <f t="shared" ref="C22:M22" si="0">+C19/(C20*C21)*100</f>
        <v>#DIV/0!</v>
      </c>
      <c r="D22" s="41" t="e">
        <f t="shared" si="0"/>
        <v>#DIV/0!</v>
      </c>
      <c r="E22" s="41" t="e">
        <f t="shared" si="0"/>
        <v>#DIV/0!</v>
      </c>
      <c r="F22" s="41" t="e">
        <f t="shared" si="0"/>
        <v>#DIV/0!</v>
      </c>
      <c r="G22" s="41" t="e">
        <f t="shared" si="0"/>
        <v>#DIV/0!</v>
      </c>
      <c r="H22" s="41" t="e">
        <f t="shared" si="0"/>
        <v>#DIV/0!</v>
      </c>
      <c r="I22" s="41" t="e">
        <f t="shared" si="0"/>
        <v>#DIV/0!</v>
      </c>
      <c r="J22" s="41" t="e">
        <f t="shared" si="0"/>
        <v>#DIV/0!</v>
      </c>
      <c r="K22" s="41" t="e">
        <f t="shared" si="0"/>
        <v>#DIV/0!</v>
      </c>
      <c r="L22" s="41" t="e">
        <f t="shared" si="0"/>
        <v>#DIV/0!</v>
      </c>
      <c r="M22" s="41" t="e">
        <f t="shared" si="0"/>
        <v>#DIV/0!</v>
      </c>
      <c r="R22" s="59"/>
      <c r="S22" s="59"/>
      <c r="T22" s="58"/>
      <c r="U22" s="58"/>
      <c r="V22" s="60"/>
      <c r="X22" s="38"/>
      <c r="AB22" s="7"/>
    </row>
    <row r="23" spans="1:29" s="17" customFormat="1" ht="18.75" customHeight="1" x14ac:dyDescent="0.2">
      <c r="A23" s="18" t="s">
        <v>129</v>
      </c>
      <c r="B23" s="102" t="e">
        <f>AVERAGE(B22:D22)</f>
        <v>#DIV/0!</v>
      </c>
      <c r="C23" s="103"/>
      <c r="D23" s="104"/>
      <c r="E23" s="102" t="e">
        <f>AVERAGE(E22:G22)</f>
        <v>#DIV/0!</v>
      </c>
      <c r="F23" s="103"/>
      <c r="G23" s="104"/>
      <c r="H23" s="102" t="e">
        <f>AVERAGE(H22:J22)</f>
        <v>#DIV/0!</v>
      </c>
      <c r="I23" s="103"/>
      <c r="J23" s="104"/>
      <c r="K23" s="102" t="e">
        <f>AVERAGE(K22:M22)</f>
        <v>#DIV/0!</v>
      </c>
      <c r="L23" s="103"/>
      <c r="M23" s="104"/>
      <c r="Q23" s="7"/>
      <c r="R23" s="61"/>
      <c r="S23" s="61"/>
      <c r="T23" s="61"/>
      <c r="U23" s="61"/>
      <c r="V23" s="60"/>
      <c r="W23" s="7"/>
      <c r="X23" s="7"/>
      <c r="Y23" s="7"/>
      <c r="Z23" s="7"/>
      <c r="AA23" s="7"/>
      <c r="AB23" s="7"/>
    </row>
    <row r="24" spans="1:29" s="17" customFormat="1" ht="12.75" x14ac:dyDescent="0.2">
      <c r="A24" s="18" t="s">
        <v>27</v>
      </c>
      <c r="B24" s="105">
        <f>(SUM(B19:M19)/SUM(B20:M20))</f>
        <v>0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7"/>
      <c r="Q24" s="7"/>
      <c r="R24" s="59"/>
      <c r="S24" s="59"/>
      <c r="T24" s="63"/>
      <c r="U24" s="63"/>
      <c r="V24" s="60"/>
      <c r="W24" s="7"/>
      <c r="X24" s="7"/>
      <c r="Y24" s="7"/>
      <c r="Z24" s="7"/>
      <c r="AA24" s="7"/>
      <c r="AB24" s="7"/>
    </row>
    <row r="25" spans="1:29" ht="15.75" customHeight="1" x14ac:dyDescent="0.2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Q25" s="44"/>
      <c r="R25" s="65"/>
      <c r="S25" s="65"/>
      <c r="T25" s="66"/>
      <c r="U25" s="66"/>
      <c r="V25" s="60"/>
      <c r="W25" s="45"/>
      <c r="X25" s="45"/>
      <c r="Y25" s="45"/>
      <c r="Z25" s="45"/>
      <c r="AC25" s="17"/>
    </row>
    <row r="26" spans="1:29" ht="15.75" customHeight="1" x14ac:dyDescent="0.2">
      <c r="A26" s="81" t="s">
        <v>28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Q26" s="45"/>
      <c r="R26" s="65"/>
      <c r="S26" s="65"/>
      <c r="T26" s="66"/>
      <c r="U26" s="66"/>
      <c r="V26" s="60"/>
      <c r="W26" s="45"/>
      <c r="X26" s="45"/>
      <c r="Y26" s="45"/>
      <c r="Z26" s="45"/>
      <c r="AA26" s="17"/>
      <c r="AB26" s="17"/>
    </row>
    <row r="27" spans="1:29" ht="15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Q27" s="44"/>
      <c r="R27" s="65"/>
      <c r="S27" s="65"/>
      <c r="T27" s="66"/>
      <c r="U27" s="66"/>
      <c r="V27" s="60"/>
      <c r="W27" s="45"/>
      <c r="X27" s="45"/>
      <c r="Y27" s="45"/>
      <c r="Z27" s="45"/>
      <c r="AA27" s="17"/>
      <c r="AB27" s="17"/>
    </row>
    <row r="28" spans="1:29" ht="15.75" customHeight="1" x14ac:dyDescent="0.2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Q28" s="46"/>
      <c r="R28" s="61"/>
      <c r="S28" s="61"/>
      <c r="T28" s="63"/>
      <c r="U28" s="63"/>
      <c r="V28" s="60"/>
      <c r="X28" s="45"/>
      <c r="Y28" s="45"/>
      <c r="Z28" s="45"/>
      <c r="AA28" s="17"/>
      <c r="AB28" s="17"/>
    </row>
    <row r="29" spans="1:29" ht="15.75" customHeight="1" x14ac:dyDescent="0.2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Q29" s="37"/>
      <c r="R29" s="49"/>
      <c r="S29" s="49"/>
      <c r="T29" s="37"/>
      <c r="U29" s="37"/>
      <c r="W29" s="17"/>
      <c r="X29" s="50"/>
      <c r="Y29" s="17"/>
      <c r="Z29" s="17"/>
      <c r="AA29" s="17"/>
      <c r="AB29" s="17"/>
    </row>
    <row r="30" spans="1:29" ht="15.75" customHeight="1" x14ac:dyDescent="0.2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Q30" s="44"/>
      <c r="R30" s="45"/>
      <c r="S30" s="45"/>
      <c r="T30" s="44"/>
      <c r="U30" s="44"/>
      <c r="W30" s="45"/>
      <c r="X30" s="17"/>
      <c r="Y30" s="17"/>
      <c r="Z30" s="17"/>
      <c r="AA30" s="17"/>
      <c r="AB30" s="17"/>
    </row>
    <row r="31" spans="1:29" ht="15.75" customHeight="1" x14ac:dyDescent="0.2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Q31" s="37"/>
      <c r="R31" s="17"/>
      <c r="S31" s="17"/>
      <c r="T31" s="37"/>
      <c r="U31" s="37"/>
      <c r="W31" s="17"/>
      <c r="X31" s="17"/>
      <c r="Y31" s="17"/>
      <c r="Z31" s="17"/>
      <c r="AA31" s="17"/>
      <c r="AB31" s="37"/>
    </row>
    <row r="32" spans="1:29" ht="15.75" customHeight="1" x14ac:dyDescent="0.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Q32" s="46"/>
      <c r="T32" s="46"/>
      <c r="U32" s="46"/>
      <c r="AB32" s="46"/>
    </row>
    <row r="33" spans="1:28" ht="15.75" customHeight="1" x14ac:dyDescent="0.2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</row>
    <row r="34" spans="1:28" ht="15.75" customHeight="1" x14ac:dyDescent="0.2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Q34" s="48"/>
      <c r="R34" s="17"/>
      <c r="S34" s="59"/>
      <c r="T34" s="58"/>
      <c r="U34" s="58"/>
      <c r="V34" s="62"/>
      <c r="W34" s="59"/>
      <c r="X34" s="60"/>
      <c r="Y34" s="61"/>
      <c r="Z34" s="61"/>
    </row>
    <row r="35" spans="1:28" ht="15.75" customHeight="1" x14ac:dyDescent="0.2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</row>
    <row r="36" spans="1:28" ht="15.75" customHeight="1" x14ac:dyDescent="0.2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Q36" s="46"/>
      <c r="T36" s="46"/>
      <c r="U36" s="46"/>
      <c r="W36" s="17"/>
      <c r="AB36" s="46"/>
    </row>
    <row r="37" spans="1:28" ht="15.75" customHeight="1" x14ac:dyDescent="0.2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Q37" s="46"/>
      <c r="T37" s="46"/>
      <c r="U37" s="46"/>
      <c r="AB37" s="46"/>
    </row>
    <row r="38" spans="1:28" ht="15.75" customHeight="1" x14ac:dyDescent="0.2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Q38" s="46"/>
      <c r="T38" s="46"/>
      <c r="U38" s="46"/>
      <c r="AB38" s="46"/>
    </row>
    <row r="39" spans="1:28" ht="15.75" customHeight="1" x14ac:dyDescent="0.2">
      <c r="A39" s="81" t="s">
        <v>29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Q39" s="46"/>
      <c r="T39" s="46"/>
      <c r="U39" s="46"/>
      <c r="AB39" s="46"/>
    </row>
    <row r="40" spans="1:28" ht="15.75" customHeight="1" x14ac:dyDescent="0.2">
      <c r="A40" s="14" t="s">
        <v>30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Q40" s="46"/>
      <c r="T40" s="46"/>
      <c r="U40" s="46"/>
      <c r="AB40" s="46"/>
    </row>
    <row r="41" spans="1:28" ht="15.75" customHeight="1" x14ac:dyDescent="0.2">
      <c r="A41" s="14" t="s">
        <v>31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Q41" s="51"/>
      <c r="T41" s="52"/>
      <c r="U41" s="52"/>
      <c r="V41" s="53"/>
      <c r="X41" s="54"/>
      <c r="Y41" s="54"/>
      <c r="AB41" s="46"/>
    </row>
    <row r="42" spans="1:28" ht="15.75" customHeight="1" x14ac:dyDescent="0.2">
      <c r="A42" s="14" t="s">
        <v>32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Q42" s="46"/>
      <c r="R42" s="55"/>
      <c r="T42" s="46"/>
      <c r="U42" s="46"/>
      <c r="AB42" s="46"/>
    </row>
    <row r="43" spans="1:28" ht="15.75" customHeight="1" x14ac:dyDescent="0.2">
      <c r="A43" s="14" t="s">
        <v>33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Q43" s="51"/>
      <c r="T43" s="52"/>
      <c r="U43" s="52"/>
      <c r="V43" s="53"/>
      <c r="X43" s="54"/>
      <c r="Y43" s="54"/>
      <c r="AB43" s="46"/>
    </row>
    <row r="44" spans="1:28" ht="15.75" customHeight="1" x14ac:dyDescent="0.2">
      <c r="A44" s="14" t="s">
        <v>34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Q44" s="46"/>
      <c r="T44" s="46"/>
      <c r="U44" s="46"/>
      <c r="AB44" s="46"/>
    </row>
    <row r="45" spans="1:28" ht="15.75" customHeight="1" x14ac:dyDescent="0.2">
      <c r="A45" s="14" t="s">
        <v>35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Q45" s="46"/>
      <c r="T45" s="46"/>
      <c r="U45" s="46"/>
      <c r="AB45" s="46"/>
    </row>
    <row r="46" spans="1:28" ht="15.75" customHeight="1" x14ac:dyDescent="0.2">
      <c r="A46" s="14" t="s">
        <v>36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Q46" s="48"/>
      <c r="R46" s="17"/>
      <c r="S46" s="59"/>
      <c r="T46" s="58"/>
      <c r="U46" s="58"/>
      <c r="V46" s="62"/>
      <c r="W46" s="59"/>
      <c r="X46" s="60"/>
      <c r="Y46" s="61"/>
      <c r="AB46" s="46"/>
    </row>
    <row r="47" spans="1:28" ht="15.75" customHeight="1" x14ac:dyDescent="0.2">
      <c r="A47" s="14" t="s">
        <v>37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Q47" s="46"/>
      <c r="S47" s="61"/>
      <c r="T47" s="63"/>
      <c r="U47" s="63"/>
      <c r="V47" s="60"/>
      <c r="W47" s="61"/>
      <c r="X47" s="61"/>
      <c r="Y47" s="61"/>
      <c r="AB47" s="46"/>
    </row>
    <row r="48" spans="1:28" ht="15.75" customHeight="1" x14ac:dyDescent="0.2">
      <c r="A48" s="14" t="s">
        <v>38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Q48" s="46"/>
      <c r="T48" s="46"/>
      <c r="U48" s="46"/>
      <c r="AB48" s="46"/>
    </row>
    <row r="49" spans="1:28" ht="15.75" customHeight="1" x14ac:dyDescent="0.2">
      <c r="A49" s="14" t="s">
        <v>39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Q49" s="46"/>
      <c r="T49" s="46"/>
      <c r="U49" s="46"/>
      <c r="AB49" s="46"/>
    </row>
    <row r="50" spans="1:28" ht="15.75" customHeight="1" x14ac:dyDescent="0.2">
      <c r="A50" s="14" t="s">
        <v>40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Q50" s="46"/>
      <c r="T50" s="46"/>
      <c r="U50" s="46"/>
      <c r="AB50" s="46"/>
    </row>
    <row r="51" spans="1:28" ht="15.75" customHeight="1" x14ac:dyDescent="0.2">
      <c r="A51" s="14" t="s">
        <v>41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Q51" s="46"/>
      <c r="T51" s="46"/>
      <c r="U51" s="46"/>
      <c r="AB51" s="46"/>
    </row>
    <row r="52" spans="1:28" ht="15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Q52" s="46"/>
      <c r="T52" s="46"/>
      <c r="U52" s="46"/>
      <c r="AB52" s="46"/>
    </row>
    <row r="53" spans="1:28" ht="15.7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Q53" s="46"/>
      <c r="T53" s="46"/>
      <c r="U53" s="46"/>
      <c r="AB53" s="46"/>
    </row>
    <row r="54" spans="1:28" ht="15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Q54" s="58"/>
      <c r="R54" s="17"/>
      <c r="S54" s="59"/>
      <c r="T54" s="58"/>
      <c r="U54" s="58"/>
      <c r="V54" s="60"/>
      <c r="W54" s="59"/>
      <c r="X54" s="17"/>
      <c r="Y54" s="17"/>
      <c r="Z54" s="17"/>
      <c r="AA54" s="17"/>
      <c r="AB54" s="37"/>
    </row>
    <row r="55" spans="1:28" ht="15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Q55" s="46"/>
      <c r="T55" s="46"/>
      <c r="U55" s="46"/>
      <c r="AB55" s="46"/>
    </row>
    <row r="56" spans="1:28" ht="15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Q56" s="46"/>
      <c r="T56" s="46"/>
      <c r="U56" s="46"/>
      <c r="AB56" s="46"/>
    </row>
    <row r="57" spans="1:28" ht="15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Q57" s="48"/>
      <c r="R57" s="17"/>
      <c r="S57" s="59"/>
      <c r="T57" s="58"/>
      <c r="U57" s="58"/>
      <c r="V57" s="62"/>
      <c r="W57" s="59"/>
      <c r="X57" s="60"/>
      <c r="AB57" s="46"/>
    </row>
    <row r="58" spans="1:28" ht="15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Y58" s="61"/>
      <c r="Z58" s="61"/>
      <c r="AA58" s="61"/>
    </row>
    <row r="59" spans="1:28" ht="15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28" ht="15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Q60" s="46"/>
      <c r="T60" s="46"/>
      <c r="U60" s="46"/>
      <c r="AB60" s="46"/>
    </row>
    <row r="61" spans="1:28" ht="15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Q61" s="46"/>
      <c r="T61" s="46"/>
      <c r="U61" s="46"/>
      <c r="AB61" s="46"/>
    </row>
    <row r="62" spans="1:28" ht="15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Q62" s="46"/>
      <c r="T62" s="46"/>
      <c r="U62" s="46"/>
      <c r="AB62" s="46"/>
    </row>
    <row r="63" spans="1:28" ht="15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Q63" s="46"/>
      <c r="T63" s="46"/>
      <c r="U63" s="46"/>
      <c r="AB63" s="46"/>
    </row>
    <row r="64" spans="1:28" ht="15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Q64" s="46"/>
      <c r="T64" s="46"/>
      <c r="U64" s="46"/>
      <c r="AB64" s="46"/>
    </row>
    <row r="65" spans="1:28" ht="15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Q65" s="46"/>
      <c r="T65" s="46"/>
      <c r="U65" s="46"/>
      <c r="AB65" s="46"/>
    </row>
    <row r="66" spans="1:28" ht="15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Q66" s="46"/>
      <c r="T66" s="46"/>
      <c r="U66" s="46"/>
      <c r="AB66" s="46"/>
    </row>
    <row r="67" spans="1:28" ht="15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Q67" s="46"/>
      <c r="T67" s="46"/>
      <c r="U67" s="46"/>
      <c r="AB67" s="46"/>
    </row>
    <row r="68" spans="1:28" ht="15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Q68" s="46"/>
      <c r="T68" s="46"/>
      <c r="U68" s="46"/>
      <c r="AB68" s="46"/>
    </row>
    <row r="69" spans="1:28" ht="15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Q69" s="46"/>
      <c r="T69" s="46"/>
      <c r="U69" s="46"/>
      <c r="AB69" s="46"/>
    </row>
    <row r="70" spans="1:28" ht="15.7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28" ht="15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28" ht="15.7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28" ht="15.7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28" ht="15.7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28" ht="15.7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28" ht="15.75" customHeight="1" x14ac:dyDescent="0.2"/>
    <row r="77" spans="1:28" ht="15.75" customHeight="1" x14ac:dyDescent="0.2"/>
    <row r="78" spans="1:28" ht="15.75" customHeight="1" x14ac:dyDescent="0.2"/>
    <row r="79" spans="1:28" ht="15.75" customHeight="1" x14ac:dyDescent="0.2"/>
    <row r="80" spans="1:28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autoFilter ref="Q1:AB1" xr:uid="{EEA48B78-2404-451E-99DF-6CD217EE5D65}"/>
  <sortState xmlns:xlrd2="http://schemas.microsoft.com/office/spreadsheetml/2017/richdata2" ref="R24:R37">
    <sortCondition ref="R24:R37"/>
  </sortState>
  <mergeCells count="31">
    <mergeCell ref="B11:M11"/>
    <mergeCell ref="A1:A3"/>
    <mergeCell ref="B1:J3"/>
    <mergeCell ref="K1:M1"/>
    <mergeCell ref="K2:M2"/>
    <mergeCell ref="K3:M3"/>
    <mergeCell ref="A5:M5"/>
    <mergeCell ref="B6:M6"/>
    <mergeCell ref="B7:M7"/>
    <mergeCell ref="B8:M8"/>
    <mergeCell ref="B9:M9"/>
    <mergeCell ref="B10:M10"/>
    <mergeCell ref="A25:M25"/>
    <mergeCell ref="B12:M12"/>
    <mergeCell ref="B13:M13"/>
    <mergeCell ref="B14:M14"/>
    <mergeCell ref="A16:M16"/>
    <mergeCell ref="A17:A18"/>
    <mergeCell ref="B17:M17"/>
    <mergeCell ref="B23:D23"/>
    <mergeCell ref="E23:G23"/>
    <mergeCell ref="H23:J23"/>
    <mergeCell ref="K23:M23"/>
    <mergeCell ref="B24:M24"/>
    <mergeCell ref="B49:M51"/>
    <mergeCell ref="A26:M26"/>
    <mergeCell ref="A27:M38"/>
    <mergeCell ref="A39:M39"/>
    <mergeCell ref="B40:M42"/>
    <mergeCell ref="B43:M45"/>
    <mergeCell ref="B46:M48"/>
  </mergeCells>
  <pageMargins left="0.7" right="0.7" top="0.75" bottom="0.75" header="0.3" footer="0.3"/>
  <pageSetup paperSize="9" scale="62" orientation="portrait" r:id="rId1"/>
  <colBreaks count="1" manualBreakCount="1">
    <brk id="1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9C8B0-E2FA-47C6-938B-C4AAAC315CB8}">
  <sheetPr>
    <outlinePr summaryBelow="0" summaryRight="0"/>
  </sheetPr>
  <dimension ref="A1:AC998"/>
  <sheetViews>
    <sheetView view="pageBreakPreview" zoomScale="85" zoomScaleNormal="100" zoomScaleSheetLayoutView="85" workbookViewId="0">
      <selection activeCell="V5" sqref="V5"/>
    </sheetView>
  </sheetViews>
  <sheetFormatPr baseColWidth="10" defaultColWidth="14.42578125" defaultRowHeight="15" customHeight="1" x14ac:dyDescent="0.2"/>
  <cols>
    <col min="1" max="1" width="29.28515625" style="7" customWidth="1"/>
    <col min="2" max="13" width="9.140625" style="7" customWidth="1"/>
    <col min="14" max="16384" width="14.42578125" style="7"/>
  </cols>
  <sheetData>
    <row r="1" spans="1:29" ht="31.5" customHeight="1" x14ac:dyDescent="0.25">
      <c r="A1" s="79"/>
      <c r="B1" s="82" t="s">
        <v>54</v>
      </c>
      <c r="C1" s="82"/>
      <c r="D1" s="82"/>
      <c r="E1" s="82"/>
      <c r="F1" s="82"/>
      <c r="G1" s="82"/>
      <c r="H1" s="82"/>
      <c r="I1" s="82"/>
      <c r="J1" s="82"/>
      <c r="K1" s="83" t="s">
        <v>59</v>
      </c>
      <c r="L1" s="83"/>
      <c r="M1" s="83"/>
      <c r="Q1">
        <v>21</v>
      </c>
      <c r="R1">
        <v>80</v>
      </c>
      <c r="S1">
        <f>+Q1*R1*$Q$14</f>
        <v>13440</v>
      </c>
      <c r="T1">
        <v>21</v>
      </c>
      <c r="U1">
        <v>111</v>
      </c>
      <c r="V1">
        <f t="shared" ref="V1:V12" si="0">+T1*U1*$Q$14</f>
        <v>18648</v>
      </c>
      <c r="W1">
        <v>20</v>
      </c>
      <c r="X1">
        <v>113</v>
      </c>
      <c r="Y1">
        <f t="shared" ref="Y1:Y12" si="1">+W1*X1*$Q$14</f>
        <v>18080</v>
      </c>
      <c r="Z1" s="56">
        <v>22</v>
      </c>
      <c r="AA1" s="56">
        <v>105</v>
      </c>
      <c r="AB1">
        <f t="shared" ref="AB1:AB9" si="2">+Z1*AA1*$Q$14</f>
        <v>18480</v>
      </c>
      <c r="AC1"/>
    </row>
    <row r="2" spans="1:29" ht="15" customHeight="1" x14ac:dyDescent="0.25">
      <c r="A2" s="80"/>
      <c r="B2" s="82"/>
      <c r="C2" s="82"/>
      <c r="D2" s="82"/>
      <c r="E2" s="82"/>
      <c r="F2" s="82"/>
      <c r="G2" s="82"/>
      <c r="H2" s="82"/>
      <c r="I2" s="82"/>
      <c r="J2" s="82"/>
      <c r="K2" s="83" t="s">
        <v>55</v>
      </c>
      <c r="L2" s="83"/>
      <c r="M2" s="83"/>
      <c r="Q2">
        <v>20</v>
      </c>
      <c r="R2">
        <v>89</v>
      </c>
      <c r="S2">
        <f t="shared" ref="S2:S12" si="3">+Q2*R2*$Q$14</f>
        <v>14240</v>
      </c>
      <c r="T2">
        <v>20</v>
      </c>
      <c r="U2">
        <v>110</v>
      </c>
      <c r="V2">
        <f t="shared" si="0"/>
        <v>17600</v>
      </c>
      <c r="W2">
        <v>20</v>
      </c>
      <c r="X2">
        <v>111</v>
      </c>
      <c r="Y2">
        <f t="shared" si="1"/>
        <v>17760</v>
      </c>
      <c r="Z2" s="56">
        <v>20</v>
      </c>
      <c r="AA2" s="56">
        <v>98</v>
      </c>
      <c r="AB2">
        <f t="shared" si="2"/>
        <v>15680</v>
      </c>
      <c r="AC2"/>
    </row>
    <row r="3" spans="1:29" ht="15" customHeight="1" x14ac:dyDescent="0.25">
      <c r="A3" s="80"/>
      <c r="B3" s="82"/>
      <c r="C3" s="82"/>
      <c r="D3" s="82"/>
      <c r="E3" s="82"/>
      <c r="F3" s="82"/>
      <c r="G3" s="82"/>
      <c r="H3" s="82"/>
      <c r="I3" s="82"/>
      <c r="J3" s="82"/>
      <c r="K3" s="83" t="s">
        <v>56</v>
      </c>
      <c r="L3" s="83"/>
      <c r="M3" s="83"/>
      <c r="Q3">
        <v>21</v>
      </c>
      <c r="R3">
        <v>86</v>
      </c>
      <c r="S3">
        <f t="shared" si="3"/>
        <v>14448</v>
      </c>
      <c r="T3">
        <v>22</v>
      </c>
      <c r="U3">
        <v>112</v>
      </c>
      <c r="V3">
        <f t="shared" si="0"/>
        <v>19712</v>
      </c>
      <c r="W3">
        <v>22</v>
      </c>
      <c r="X3">
        <v>105</v>
      </c>
      <c r="Y3">
        <f t="shared" si="1"/>
        <v>18480</v>
      </c>
      <c r="Z3" s="56">
        <v>22</v>
      </c>
      <c r="AA3" s="56">
        <v>108</v>
      </c>
      <c r="AB3">
        <f t="shared" si="2"/>
        <v>19008</v>
      </c>
      <c r="AC3"/>
    </row>
    <row r="4" spans="1:29" ht="17.25" customHeight="1" x14ac:dyDescent="0.25">
      <c r="A4" s="11"/>
      <c r="B4" s="8"/>
      <c r="C4" s="8"/>
      <c r="D4" s="8"/>
      <c r="E4" s="8"/>
      <c r="F4" s="8"/>
      <c r="G4" s="8"/>
      <c r="H4" s="8"/>
      <c r="I4" s="8"/>
      <c r="J4" s="8"/>
      <c r="K4" s="9"/>
      <c r="L4" s="9"/>
      <c r="M4" s="9"/>
      <c r="Q4">
        <v>19</v>
      </c>
      <c r="R4">
        <v>87</v>
      </c>
      <c r="S4">
        <f t="shared" si="3"/>
        <v>13224</v>
      </c>
      <c r="T4">
        <v>20</v>
      </c>
      <c r="U4">
        <v>115</v>
      </c>
      <c r="V4">
        <f t="shared" si="0"/>
        <v>18400</v>
      </c>
      <c r="W4">
        <v>19</v>
      </c>
      <c r="X4">
        <v>105</v>
      </c>
      <c r="Y4">
        <f t="shared" si="1"/>
        <v>15960</v>
      </c>
      <c r="Z4" s="56">
        <v>18</v>
      </c>
      <c r="AA4" s="56">
        <v>108</v>
      </c>
      <c r="AB4">
        <f t="shared" si="2"/>
        <v>15552</v>
      </c>
      <c r="AC4"/>
    </row>
    <row r="5" spans="1:29" ht="15.75" customHeight="1" x14ac:dyDescent="0.25">
      <c r="A5" s="81" t="s">
        <v>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Q5">
        <v>22</v>
      </c>
      <c r="R5">
        <v>88</v>
      </c>
      <c r="S5">
        <f t="shared" si="3"/>
        <v>15488</v>
      </c>
      <c r="T5">
        <v>20</v>
      </c>
      <c r="U5">
        <v>116</v>
      </c>
      <c r="V5">
        <f t="shared" si="0"/>
        <v>18560</v>
      </c>
      <c r="W5">
        <v>21</v>
      </c>
      <c r="X5">
        <v>104</v>
      </c>
      <c r="Y5">
        <f t="shared" si="1"/>
        <v>17472</v>
      </c>
      <c r="Z5" s="56">
        <v>21</v>
      </c>
      <c r="AA5" s="56">
        <v>110</v>
      </c>
      <c r="AB5">
        <f t="shared" si="2"/>
        <v>18480</v>
      </c>
      <c r="AC5"/>
    </row>
    <row r="6" spans="1:29" s="17" customFormat="1" ht="15" customHeight="1" x14ac:dyDescent="0.25">
      <c r="A6" s="16" t="s">
        <v>57</v>
      </c>
      <c r="B6" s="76">
        <v>4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22"/>
      <c r="Q6">
        <v>19</v>
      </c>
      <c r="R6">
        <v>88</v>
      </c>
      <c r="S6">
        <f t="shared" si="3"/>
        <v>13376</v>
      </c>
      <c r="T6">
        <v>20</v>
      </c>
      <c r="U6">
        <v>114</v>
      </c>
      <c r="V6">
        <f t="shared" si="0"/>
        <v>18240</v>
      </c>
      <c r="W6">
        <v>20</v>
      </c>
      <c r="X6">
        <v>103</v>
      </c>
      <c r="Y6">
        <f t="shared" si="1"/>
        <v>16480</v>
      </c>
      <c r="Z6" s="56">
        <v>20</v>
      </c>
      <c r="AA6" s="56">
        <v>108</v>
      </c>
      <c r="AB6">
        <f t="shared" si="2"/>
        <v>17280</v>
      </c>
      <c r="AC6"/>
    </row>
    <row r="7" spans="1:29" s="17" customFormat="1" ht="15" customHeight="1" x14ac:dyDescent="0.25">
      <c r="A7" s="16" t="s">
        <v>9</v>
      </c>
      <c r="B7" s="77" t="str">
        <f>IF($B$6&lt;&gt;"",VLOOKUP($B$6,'Indicadores SST'!C1:P10,2,FALSE),"")</f>
        <v>Frecuencia de accidentalidad (IF)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22"/>
      <c r="O7" s="19"/>
      <c r="Q7">
        <v>22</v>
      </c>
      <c r="R7">
        <v>90</v>
      </c>
      <c r="S7">
        <f t="shared" si="3"/>
        <v>15840</v>
      </c>
      <c r="T7">
        <v>20</v>
      </c>
      <c r="U7">
        <v>112</v>
      </c>
      <c r="V7">
        <f t="shared" si="0"/>
        <v>17920</v>
      </c>
      <c r="W7">
        <v>19</v>
      </c>
      <c r="X7">
        <v>103</v>
      </c>
      <c r="Y7">
        <f t="shared" si="1"/>
        <v>15656</v>
      </c>
      <c r="Z7" s="56">
        <v>18</v>
      </c>
      <c r="AA7" s="56">
        <v>110</v>
      </c>
      <c r="AB7">
        <f t="shared" si="2"/>
        <v>15840</v>
      </c>
      <c r="AC7"/>
    </row>
    <row r="8" spans="1:29" s="17" customFormat="1" ht="15" customHeight="1" x14ac:dyDescent="0.25">
      <c r="A8" s="16" t="s">
        <v>66</v>
      </c>
      <c r="B8" s="77" t="str">
        <f>IF($B$6&lt;&gt;"",VLOOKUP($B$6,'Indicadores SST'!C1:P10,3,FALSE),"")</f>
        <v>Resultado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22"/>
      <c r="O8" s="19"/>
      <c r="Q8">
        <v>21</v>
      </c>
      <c r="R8">
        <v>88</v>
      </c>
      <c r="S8">
        <f t="shared" si="3"/>
        <v>14784</v>
      </c>
      <c r="T8">
        <v>20</v>
      </c>
      <c r="U8">
        <v>112</v>
      </c>
      <c r="V8">
        <f t="shared" si="0"/>
        <v>17920</v>
      </c>
      <c r="W8">
        <v>22</v>
      </c>
      <c r="X8">
        <v>106</v>
      </c>
      <c r="Y8">
        <f t="shared" si="1"/>
        <v>18656</v>
      </c>
      <c r="Z8" s="56">
        <v>21</v>
      </c>
      <c r="AA8" s="56">
        <v>109</v>
      </c>
      <c r="AB8">
        <f t="shared" si="2"/>
        <v>18312</v>
      </c>
      <c r="AC8"/>
    </row>
    <row r="9" spans="1:29" s="17" customFormat="1" ht="16.5" customHeight="1" x14ac:dyDescent="0.25">
      <c r="A9" s="16" t="s">
        <v>10</v>
      </c>
      <c r="B9" s="77" t="str">
        <f>IF($B$6&lt;&gt;"",VLOOKUP($B$6,'Indicadores SST'!C1:P10,5,FALSE),"")</f>
        <v>Conocer el número de eventos de accidentes laborales presentados durante el periodo.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22"/>
      <c r="O9" s="19"/>
      <c r="Q9">
        <v>19</v>
      </c>
      <c r="R9">
        <v>88</v>
      </c>
      <c r="S9">
        <f t="shared" si="3"/>
        <v>13376</v>
      </c>
      <c r="T9">
        <v>22</v>
      </c>
      <c r="U9">
        <v>113</v>
      </c>
      <c r="V9">
        <f t="shared" si="0"/>
        <v>19888</v>
      </c>
      <c r="W9">
        <v>22</v>
      </c>
      <c r="X9">
        <v>105</v>
      </c>
      <c r="Y9">
        <f t="shared" si="1"/>
        <v>18480</v>
      </c>
      <c r="Z9" s="56">
        <v>21</v>
      </c>
      <c r="AA9" s="56">
        <v>108</v>
      </c>
      <c r="AB9">
        <f t="shared" si="2"/>
        <v>18144</v>
      </c>
      <c r="AC9"/>
    </row>
    <row r="10" spans="1:29" s="17" customFormat="1" ht="29.25" customHeight="1" x14ac:dyDescent="0.25">
      <c r="A10" s="16" t="s">
        <v>62</v>
      </c>
      <c r="B10" s="77" t="str">
        <f>IF($B$6&lt;&gt;"",VLOOKUP($B$6,'Indicadores SST'!C1:P10,6,FALSE),"")</f>
        <v>AT = Número de accidentes de trabajo
NT = Número de trabajadores del mes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22"/>
      <c r="O10" s="19"/>
      <c r="Q10">
        <v>19</v>
      </c>
      <c r="R10">
        <v>88</v>
      </c>
      <c r="S10">
        <f t="shared" si="3"/>
        <v>13376</v>
      </c>
      <c r="T10">
        <v>20</v>
      </c>
      <c r="U10">
        <v>114</v>
      </c>
      <c r="V10">
        <f t="shared" si="0"/>
        <v>18240</v>
      </c>
      <c r="W10">
        <v>20</v>
      </c>
      <c r="X10">
        <v>108</v>
      </c>
      <c r="Y10">
        <f t="shared" si="1"/>
        <v>17280</v>
      </c>
      <c r="Z10"/>
      <c r="AA10"/>
      <c r="AB10"/>
      <c r="AC10"/>
    </row>
    <row r="11" spans="1:29" s="17" customFormat="1" ht="15" customHeight="1" x14ac:dyDescent="0.25">
      <c r="A11" s="20" t="s">
        <v>60</v>
      </c>
      <c r="B11" s="77" t="str">
        <f>IF($B$6&lt;&gt;"",VLOOKUP($B$6,'Indicadores SST'!C1:P10,7,FALSE),"")</f>
        <v xml:space="preserve">IF = (AT / NT ) X 100
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22"/>
      <c r="O11" s="21"/>
      <c r="Q11">
        <v>19</v>
      </c>
      <c r="R11">
        <v>88</v>
      </c>
      <c r="S11">
        <f t="shared" si="3"/>
        <v>13376</v>
      </c>
      <c r="T11">
        <v>20</v>
      </c>
      <c r="U11">
        <v>113</v>
      </c>
      <c r="V11">
        <f t="shared" si="0"/>
        <v>18080</v>
      </c>
      <c r="W11">
        <v>20</v>
      </c>
      <c r="X11">
        <v>109</v>
      </c>
      <c r="Y11">
        <f t="shared" si="1"/>
        <v>17440</v>
      </c>
      <c r="Z11"/>
      <c r="AA11"/>
      <c r="AB11"/>
      <c r="AC11"/>
    </row>
    <row r="12" spans="1:29" s="17" customFormat="1" ht="15" customHeight="1" x14ac:dyDescent="0.25">
      <c r="A12" s="18" t="s">
        <v>11</v>
      </c>
      <c r="B12" s="77" t="str">
        <f>IF($B$6&lt;&gt;"",VLOOKUP($B$6,'Indicadores SST'!C1:P10,8,FALSE),"")</f>
        <v>Mensual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22"/>
      <c r="O12" s="19"/>
      <c r="Q12">
        <v>19</v>
      </c>
      <c r="R12">
        <v>88</v>
      </c>
      <c r="S12">
        <f t="shared" si="3"/>
        <v>13376</v>
      </c>
      <c r="T12">
        <v>22</v>
      </c>
      <c r="U12">
        <v>113</v>
      </c>
      <c r="V12">
        <f t="shared" si="0"/>
        <v>19888</v>
      </c>
      <c r="W12">
        <v>21</v>
      </c>
      <c r="X12">
        <v>105</v>
      </c>
      <c r="Y12">
        <f t="shared" si="1"/>
        <v>17640</v>
      </c>
      <c r="Z12"/>
      <c r="AA12"/>
      <c r="AB12"/>
      <c r="AC12"/>
    </row>
    <row r="13" spans="1:29" s="17" customFormat="1" ht="15" customHeight="1" x14ac:dyDescent="0.25">
      <c r="A13" s="16" t="s">
        <v>12</v>
      </c>
      <c r="B13" s="88" t="str">
        <f>IF($B$6&lt;&gt;"",VLOOKUP($B$6,'Indicadores SST'!C1:P10,11,FALSE),"")</f>
        <v>&lt; = 5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22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s="17" customFormat="1" ht="15" customHeight="1" x14ac:dyDescent="0.25">
      <c r="A14" s="18" t="s">
        <v>61</v>
      </c>
      <c r="B14" s="77" t="str">
        <f>IF($B$6&lt;&gt;"",VLOOKUP($B$6,'Indicadores SST'!C1:P10,12,FALSE),"")</f>
        <v>Entre 5 y 7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22"/>
      <c r="Q14">
        <v>8</v>
      </c>
      <c r="R14"/>
      <c r="S14">
        <f>SUM(S1:S13)</f>
        <v>168344</v>
      </c>
      <c r="T14"/>
      <c r="U14"/>
      <c r="V14">
        <f>SUM(V1:V13)</f>
        <v>223096</v>
      </c>
      <c r="W14"/>
      <c r="X14"/>
      <c r="Y14">
        <f>SUM(Y1:Y13)</f>
        <v>209384</v>
      </c>
      <c r="Z14"/>
      <c r="AA14"/>
      <c r="AB14">
        <f>SUM(AB1:AB13)</f>
        <v>156776</v>
      </c>
      <c r="AC14"/>
    </row>
    <row r="15" spans="1:29" ht="12.75" x14ac:dyDescent="0.2">
      <c r="A15" s="13"/>
      <c r="B15" s="13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2"/>
    </row>
    <row r="16" spans="1:29" ht="12.75" x14ac:dyDescent="0.2">
      <c r="A16" s="81" t="s">
        <v>13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22"/>
    </row>
    <row r="17" spans="1:14" ht="12.75" x14ac:dyDescent="0.2">
      <c r="A17" s="84" t="s">
        <v>14</v>
      </c>
      <c r="B17" s="86">
        <v>2023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22"/>
    </row>
    <row r="18" spans="1:14" ht="12.75" x14ac:dyDescent="0.2">
      <c r="A18" s="85"/>
      <c r="B18" s="32" t="s">
        <v>15</v>
      </c>
      <c r="C18" s="32" t="s">
        <v>16</v>
      </c>
      <c r="D18" s="32" t="s">
        <v>17</v>
      </c>
      <c r="E18" s="32" t="s">
        <v>18</v>
      </c>
      <c r="F18" s="32" t="s">
        <v>19</v>
      </c>
      <c r="G18" s="32" t="s">
        <v>20</v>
      </c>
      <c r="H18" s="32" t="s">
        <v>21</v>
      </c>
      <c r="I18" s="32" t="s">
        <v>22</v>
      </c>
      <c r="J18" s="32" t="s">
        <v>23</v>
      </c>
      <c r="K18" s="32" t="s">
        <v>24</v>
      </c>
      <c r="L18" s="32" t="s">
        <v>25</v>
      </c>
      <c r="M18" s="32" t="s">
        <v>26</v>
      </c>
      <c r="N18" s="22"/>
    </row>
    <row r="19" spans="1:14" ht="15.75" customHeight="1" x14ac:dyDescent="0.2">
      <c r="A19" s="18" t="s">
        <v>136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22"/>
    </row>
    <row r="20" spans="1:14" ht="26.25" customHeight="1" x14ac:dyDescent="0.2">
      <c r="A20" s="18" t="s">
        <v>135</v>
      </c>
      <c r="B20" s="33">
        <f>'Ind 3 Ausentismo'!B21</f>
        <v>0</v>
      </c>
      <c r="C20" s="33">
        <f>'Ind 3 Ausentismo'!C21</f>
        <v>0</v>
      </c>
      <c r="D20" s="33">
        <f>'Ind 3 Ausentismo'!D21</f>
        <v>0</v>
      </c>
      <c r="E20" s="33">
        <f>'Ind 3 Ausentismo'!E21</f>
        <v>0</v>
      </c>
      <c r="F20" s="33">
        <f>'Ind 3 Ausentismo'!F21</f>
        <v>0</v>
      </c>
      <c r="G20" s="33">
        <f>'Ind 3 Ausentismo'!G21</f>
        <v>0</v>
      </c>
      <c r="H20" s="33">
        <f>'Ind 3 Ausentismo'!H21</f>
        <v>0</v>
      </c>
      <c r="I20" s="33">
        <f>'Ind 3 Ausentismo'!I21</f>
        <v>0</v>
      </c>
      <c r="J20" s="33">
        <f>'Ind 3 Ausentismo'!J21</f>
        <v>0</v>
      </c>
      <c r="K20" s="33">
        <f>'Ind 3 Ausentismo'!K21</f>
        <v>0</v>
      </c>
      <c r="L20" s="33">
        <f>'Ind 3 Ausentismo'!L21</f>
        <v>0</v>
      </c>
      <c r="M20" s="33">
        <f>'Ind 3 Ausentismo'!M21</f>
        <v>0</v>
      </c>
      <c r="N20" s="22"/>
    </row>
    <row r="21" spans="1:14" ht="22.5" customHeight="1" x14ac:dyDescent="0.2">
      <c r="A21" s="18" t="s">
        <v>128</v>
      </c>
      <c r="B21" s="57" t="e">
        <f>(B19/B20)*100</f>
        <v>#DIV/0!</v>
      </c>
      <c r="C21" s="57" t="e">
        <f t="shared" ref="C21:M21" si="4">(C19/C20)*100</f>
        <v>#DIV/0!</v>
      </c>
      <c r="D21" s="57" t="e">
        <f t="shared" si="4"/>
        <v>#DIV/0!</v>
      </c>
      <c r="E21" s="57" t="e">
        <f t="shared" si="4"/>
        <v>#DIV/0!</v>
      </c>
      <c r="F21" s="57" t="e">
        <f t="shared" si="4"/>
        <v>#DIV/0!</v>
      </c>
      <c r="G21" s="57" t="e">
        <f t="shared" si="4"/>
        <v>#DIV/0!</v>
      </c>
      <c r="H21" s="57" t="e">
        <f t="shared" si="4"/>
        <v>#DIV/0!</v>
      </c>
      <c r="I21" s="57" t="e">
        <f t="shared" si="4"/>
        <v>#DIV/0!</v>
      </c>
      <c r="J21" s="57" t="e">
        <f t="shared" si="4"/>
        <v>#DIV/0!</v>
      </c>
      <c r="K21" s="57" t="e">
        <f t="shared" si="4"/>
        <v>#DIV/0!</v>
      </c>
      <c r="L21" s="57" t="e">
        <f t="shared" si="4"/>
        <v>#DIV/0!</v>
      </c>
      <c r="M21" s="57" t="e">
        <f t="shared" si="4"/>
        <v>#DIV/0!</v>
      </c>
      <c r="N21" s="22"/>
    </row>
    <row r="22" spans="1:14" ht="15.75" customHeight="1" x14ac:dyDescent="0.2">
      <c r="A22" s="18" t="s">
        <v>129</v>
      </c>
      <c r="B22" s="108" t="e">
        <f>AVERAGE(B21:D21)</f>
        <v>#DIV/0!</v>
      </c>
      <c r="C22" s="109"/>
      <c r="D22" s="110"/>
      <c r="E22" s="108" t="e">
        <f t="shared" ref="E22" si="5">AVERAGE(E21:G21)</f>
        <v>#DIV/0!</v>
      </c>
      <c r="F22" s="109"/>
      <c r="G22" s="110"/>
      <c r="H22" s="108" t="e">
        <f t="shared" ref="H22" si="6">AVERAGE(H21:J21)</f>
        <v>#DIV/0!</v>
      </c>
      <c r="I22" s="109"/>
      <c r="J22" s="110"/>
      <c r="K22" s="108" t="e">
        <f t="shared" ref="K22" si="7">AVERAGE(K21:M21)</f>
        <v>#DIV/0!</v>
      </c>
      <c r="L22" s="109"/>
      <c r="M22" s="110"/>
      <c r="N22" s="22"/>
    </row>
    <row r="23" spans="1:14" ht="15.75" customHeight="1" x14ac:dyDescent="0.2">
      <c r="A23" s="18" t="s">
        <v>27</v>
      </c>
      <c r="B23" s="105" t="e">
        <f>(SUM(B19:M19)/SUM(B20:M20))</f>
        <v>#DIV/0!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7"/>
    </row>
    <row r="24" spans="1:14" ht="15.75" customHeight="1" x14ac:dyDescent="0.2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</row>
    <row r="25" spans="1:14" ht="15.75" customHeight="1" x14ac:dyDescent="0.2">
      <c r="A25" s="81" t="s">
        <v>28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</row>
    <row r="26" spans="1:14" ht="15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</row>
    <row r="27" spans="1:14" ht="15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</row>
    <row r="28" spans="1:14" ht="15.75" customHeight="1" x14ac:dyDescent="0.2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</row>
    <row r="29" spans="1:14" ht="15.75" customHeight="1" x14ac:dyDescent="0.2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</row>
    <row r="30" spans="1:14" ht="15.75" customHeight="1" x14ac:dyDescent="0.2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</row>
    <row r="31" spans="1:14" ht="15.75" customHeight="1" x14ac:dyDescent="0.2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</row>
    <row r="32" spans="1:14" ht="15.75" customHeight="1" x14ac:dyDescent="0.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</row>
    <row r="33" spans="1:13" ht="15.75" customHeight="1" x14ac:dyDescent="0.2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</row>
    <row r="34" spans="1:13" ht="15.75" customHeight="1" x14ac:dyDescent="0.2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ht="15.75" customHeight="1" x14ac:dyDescent="0.2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</row>
    <row r="36" spans="1:13" ht="15.75" customHeight="1" x14ac:dyDescent="0.2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</row>
    <row r="37" spans="1:13" ht="15.75" customHeight="1" x14ac:dyDescent="0.2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</row>
    <row r="38" spans="1:13" ht="15.75" customHeight="1" x14ac:dyDescent="0.2">
      <c r="A38" s="81" t="s">
        <v>29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 spans="1:13" ht="15.75" customHeight="1" x14ac:dyDescent="0.2">
      <c r="A39" s="14" t="s">
        <v>30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</row>
    <row r="40" spans="1:13" ht="15.75" customHeight="1" x14ac:dyDescent="0.2">
      <c r="A40" s="14" t="s">
        <v>31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</row>
    <row r="41" spans="1:13" ht="15.75" customHeight="1" x14ac:dyDescent="0.2">
      <c r="A41" s="14" t="s">
        <v>32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</row>
    <row r="42" spans="1:13" ht="15.75" customHeight="1" x14ac:dyDescent="0.2">
      <c r="A42" s="14" t="s">
        <v>33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</row>
    <row r="43" spans="1:13" ht="15.75" customHeight="1" x14ac:dyDescent="0.2">
      <c r="A43" s="14" t="s">
        <v>34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</row>
    <row r="44" spans="1:13" ht="15.75" customHeight="1" x14ac:dyDescent="0.2">
      <c r="A44" s="14" t="s">
        <v>35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</row>
    <row r="45" spans="1:13" ht="15.75" customHeight="1" x14ac:dyDescent="0.2">
      <c r="A45" s="14" t="s">
        <v>36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</row>
    <row r="46" spans="1:13" ht="15.75" customHeight="1" x14ac:dyDescent="0.2">
      <c r="A46" s="14" t="s">
        <v>37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</row>
    <row r="47" spans="1:13" ht="15.75" customHeight="1" x14ac:dyDescent="0.2">
      <c r="A47" s="14" t="s">
        <v>38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</row>
    <row r="48" spans="1:13" ht="15.75" customHeight="1" x14ac:dyDescent="0.2">
      <c r="A48" s="14" t="s">
        <v>39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</row>
    <row r="49" spans="1:13" ht="15.75" customHeight="1" x14ac:dyDescent="0.2">
      <c r="A49" s="14" t="s">
        <v>40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</row>
    <row r="50" spans="1:13" ht="15.75" customHeight="1" x14ac:dyDescent="0.2">
      <c r="A50" s="14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</row>
    <row r="51" spans="1:13" ht="15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 ht="15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ht="15.7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ht="15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ht="15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ht="15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ht="15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ht="15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ht="15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ht="15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ht="15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ht="15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ht="15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ht="15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ht="15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5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5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5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5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5.7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5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5.7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ht="15.7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ht="15.7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ht="15.75" customHeight="1" x14ac:dyDescent="0.2"/>
    <row r="76" spans="1:13" ht="15.75" customHeight="1" x14ac:dyDescent="0.2"/>
    <row r="77" spans="1:13" ht="15.75" customHeight="1" x14ac:dyDescent="0.2"/>
    <row r="78" spans="1:13" ht="15.75" customHeight="1" x14ac:dyDescent="0.2"/>
    <row r="79" spans="1:13" ht="15.75" customHeight="1" x14ac:dyDescent="0.2"/>
    <row r="80" spans="1:13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31">
    <mergeCell ref="B11:M11"/>
    <mergeCell ref="A1:A3"/>
    <mergeCell ref="B1:J3"/>
    <mergeCell ref="K1:M1"/>
    <mergeCell ref="K2:M2"/>
    <mergeCell ref="K3:M3"/>
    <mergeCell ref="A5:M5"/>
    <mergeCell ref="B6:M6"/>
    <mergeCell ref="B7:M7"/>
    <mergeCell ref="B8:M8"/>
    <mergeCell ref="B9:M9"/>
    <mergeCell ref="B10:M10"/>
    <mergeCell ref="A24:M24"/>
    <mergeCell ref="B12:M12"/>
    <mergeCell ref="B13:M13"/>
    <mergeCell ref="B14:M14"/>
    <mergeCell ref="A16:M16"/>
    <mergeCell ref="A17:A18"/>
    <mergeCell ref="B17:M17"/>
    <mergeCell ref="B22:D22"/>
    <mergeCell ref="E22:G22"/>
    <mergeCell ref="H22:J22"/>
    <mergeCell ref="K22:M22"/>
    <mergeCell ref="B23:M23"/>
    <mergeCell ref="B48:M50"/>
    <mergeCell ref="A25:M25"/>
    <mergeCell ref="A26:M37"/>
    <mergeCell ref="A38:M38"/>
    <mergeCell ref="B39:M41"/>
    <mergeCell ref="B42:M44"/>
    <mergeCell ref="B45:M47"/>
  </mergeCells>
  <pageMargins left="0.7" right="0.7" top="0.75" bottom="0.75" header="0.3" footer="0.3"/>
  <pageSetup paperSize="9" scale="62" orientation="portrait" r:id="rId1"/>
  <colBreaks count="1" manualBreakCount="1">
    <brk id="1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B441E-5155-47A5-87C7-DBE4E0BCA800}">
  <sheetPr>
    <outlinePr summaryBelow="0" summaryRight="0"/>
  </sheetPr>
  <dimension ref="A1:O999"/>
  <sheetViews>
    <sheetView view="pageBreakPreview" zoomScaleNormal="100" zoomScaleSheetLayoutView="100" workbookViewId="0">
      <selection sqref="A1:A3"/>
    </sheetView>
  </sheetViews>
  <sheetFormatPr baseColWidth="10" defaultColWidth="14.42578125" defaultRowHeight="15" customHeight="1" x14ac:dyDescent="0.2"/>
  <cols>
    <col min="1" max="1" width="29.28515625" style="7" customWidth="1"/>
    <col min="2" max="13" width="9.140625" style="7" customWidth="1"/>
    <col min="14" max="16384" width="14.42578125" style="7"/>
  </cols>
  <sheetData>
    <row r="1" spans="1:15" ht="15" customHeight="1" x14ac:dyDescent="0.2">
      <c r="A1" s="79"/>
      <c r="B1" s="82" t="s">
        <v>54</v>
      </c>
      <c r="C1" s="82"/>
      <c r="D1" s="82"/>
      <c r="E1" s="82"/>
      <c r="F1" s="82"/>
      <c r="G1" s="82"/>
      <c r="H1" s="82"/>
      <c r="I1" s="82"/>
      <c r="J1" s="82"/>
      <c r="K1" s="83" t="s">
        <v>59</v>
      </c>
      <c r="L1" s="83"/>
      <c r="M1" s="83"/>
    </row>
    <row r="2" spans="1:15" ht="27" customHeight="1" x14ac:dyDescent="0.2">
      <c r="A2" s="80"/>
      <c r="B2" s="82"/>
      <c r="C2" s="82"/>
      <c r="D2" s="82"/>
      <c r="E2" s="82"/>
      <c r="F2" s="82"/>
      <c r="G2" s="82"/>
      <c r="H2" s="82"/>
      <c r="I2" s="82"/>
      <c r="J2" s="82"/>
      <c r="K2" s="83" t="s">
        <v>55</v>
      </c>
      <c r="L2" s="83"/>
      <c r="M2" s="83"/>
    </row>
    <row r="3" spans="1:15" ht="22.5" customHeight="1" x14ac:dyDescent="0.2">
      <c r="A3" s="80"/>
      <c r="B3" s="82"/>
      <c r="C3" s="82"/>
      <c r="D3" s="82"/>
      <c r="E3" s="82"/>
      <c r="F3" s="82"/>
      <c r="G3" s="82"/>
      <c r="H3" s="82"/>
      <c r="I3" s="82"/>
      <c r="J3" s="82"/>
      <c r="K3" s="83" t="s">
        <v>56</v>
      </c>
      <c r="L3" s="83"/>
      <c r="M3" s="83"/>
    </row>
    <row r="4" spans="1:15" ht="17.25" customHeight="1" x14ac:dyDescent="0.2">
      <c r="A4" s="11"/>
      <c r="B4" s="8"/>
      <c r="C4" s="8"/>
      <c r="D4" s="8"/>
      <c r="E4" s="8"/>
      <c r="F4" s="8"/>
      <c r="G4" s="8"/>
      <c r="H4" s="8"/>
      <c r="I4" s="8"/>
      <c r="J4" s="8"/>
      <c r="K4" s="9"/>
      <c r="L4" s="9"/>
      <c r="M4" s="9"/>
    </row>
    <row r="5" spans="1:15" ht="15.75" customHeight="1" x14ac:dyDescent="0.2">
      <c r="A5" s="81" t="s">
        <v>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5" s="17" customFormat="1" ht="15" customHeight="1" x14ac:dyDescent="0.25">
      <c r="A6" s="16" t="s">
        <v>57</v>
      </c>
      <c r="B6" s="76">
        <v>5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22"/>
    </row>
    <row r="7" spans="1:15" s="17" customFormat="1" ht="15" customHeight="1" x14ac:dyDescent="0.25">
      <c r="A7" s="16" t="s">
        <v>9</v>
      </c>
      <c r="B7" s="77" t="str">
        <f>IF($B$6&lt;&gt;"",VLOOKUP($B$6,'Indicadores SST'!C1:P10,2,FALSE),"")</f>
        <v>Severidad de accidentalidad (IS)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22"/>
      <c r="O7" s="19"/>
    </row>
    <row r="8" spans="1:15" s="17" customFormat="1" ht="15" customHeight="1" x14ac:dyDescent="0.25">
      <c r="A8" s="16" t="s">
        <v>66</v>
      </c>
      <c r="B8" s="77" t="str">
        <f>IF($B$6&lt;&gt;"",VLOOKUP($B$6,'Indicadores SST'!C1:P10,3,FALSE),"")</f>
        <v>Resultado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22"/>
      <c r="O8" s="19"/>
    </row>
    <row r="9" spans="1:15" s="17" customFormat="1" ht="16.5" customHeight="1" x14ac:dyDescent="0.25">
      <c r="A9" s="16" t="s">
        <v>10</v>
      </c>
      <c r="B9" s="77" t="str">
        <f>IF($B$6&lt;&gt;"",VLOOKUP($B$6,'Indicadores SST'!C1:P10,5,FALSE),"")</f>
        <v>Conocer el número de días de ausencia por incapacidad laboral  o cargados por la ARL debido a los accidentes de trabajo.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22"/>
      <c r="O9" s="19"/>
    </row>
    <row r="10" spans="1:15" s="17" customFormat="1" ht="38.25" customHeight="1" x14ac:dyDescent="0.25">
      <c r="A10" s="16" t="s">
        <v>62</v>
      </c>
      <c r="B10" s="77" t="str">
        <f>IF($B$6&lt;&gt;"",VLOOKUP($B$6,'Indicadores SST'!C1:P10,6,FALSE),"")</f>
        <v>DIAT = Días Incapacitantes por Accidentes de Trabajo en el mes
DCAT = Días Cargados por Accidentes de Trabajo
NT = Número de trabajadores del mes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22"/>
      <c r="O10" s="19"/>
    </row>
    <row r="11" spans="1:15" s="17" customFormat="1" ht="15" customHeight="1" x14ac:dyDescent="0.25">
      <c r="A11" s="20" t="s">
        <v>60</v>
      </c>
      <c r="B11" s="77" t="str">
        <f>IF($B$6&lt;&gt;"",VLOOKUP($B$6,'Indicadores SST'!C1:P10,7,FALSE),"")</f>
        <v xml:space="preserve">IS = ((DIAT + DCAT) / NT) X 100
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22"/>
      <c r="O11" s="21"/>
    </row>
    <row r="12" spans="1:15" s="17" customFormat="1" ht="15" customHeight="1" x14ac:dyDescent="0.25">
      <c r="A12" s="18" t="s">
        <v>11</v>
      </c>
      <c r="B12" s="77" t="str">
        <f>IF($B$6&lt;&gt;"",VLOOKUP($B$6,'Indicadores SST'!C1:P10,8,FALSE),"")</f>
        <v>Mensual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22"/>
      <c r="O12" s="19"/>
    </row>
    <row r="13" spans="1:15" s="17" customFormat="1" ht="15" customHeight="1" x14ac:dyDescent="0.25">
      <c r="A13" s="16" t="s">
        <v>12</v>
      </c>
      <c r="B13" s="77" t="str">
        <f>IF($B$6&lt;&gt;"",VLOOKUP($B$6,'Indicadores SST'!C1:P11,11,FALSE),"")</f>
        <v>N/A
Resultado de seguimiento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22"/>
    </row>
    <row r="14" spans="1:15" s="17" customFormat="1" ht="15" customHeight="1" x14ac:dyDescent="0.25">
      <c r="A14" s="18" t="s">
        <v>61</v>
      </c>
      <c r="B14" s="77" t="str">
        <f>IF($B$6&lt;&gt;"",VLOOKUP($B$6,'Indicadores SST'!C1:P12,12,FALSE),"")</f>
        <v>N/A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22"/>
    </row>
    <row r="15" spans="1:15" ht="12.75" x14ac:dyDescent="0.2">
      <c r="A15" s="13"/>
      <c r="B15" s="13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2"/>
    </row>
    <row r="16" spans="1:15" ht="12.75" x14ac:dyDescent="0.2">
      <c r="A16" s="81" t="s">
        <v>13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22"/>
    </row>
    <row r="17" spans="1:14" ht="12.75" x14ac:dyDescent="0.2">
      <c r="A17" s="84" t="s">
        <v>14</v>
      </c>
      <c r="B17" s="86">
        <v>2023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22"/>
    </row>
    <row r="18" spans="1:14" ht="12.75" x14ac:dyDescent="0.2">
      <c r="A18" s="85"/>
      <c r="B18" s="32" t="s">
        <v>15</v>
      </c>
      <c r="C18" s="32" t="s">
        <v>16</v>
      </c>
      <c r="D18" s="32" t="s">
        <v>17</v>
      </c>
      <c r="E18" s="32" t="s">
        <v>18</v>
      </c>
      <c r="F18" s="32" t="s">
        <v>19</v>
      </c>
      <c r="G18" s="32" t="s">
        <v>20</v>
      </c>
      <c r="H18" s="32" t="s">
        <v>21</v>
      </c>
      <c r="I18" s="32" t="s">
        <v>22</v>
      </c>
      <c r="J18" s="32" t="s">
        <v>23</v>
      </c>
      <c r="K18" s="32" t="s">
        <v>24</v>
      </c>
      <c r="L18" s="32" t="s">
        <v>25</v>
      </c>
      <c r="M18" s="32" t="s">
        <v>26</v>
      </c>
      <c r="N18" s="22"/>
    </row>
    <row r="19" spans="1:14" ht="15.75" customHeight="1" x14ac:dyDescent="0.2">
      <c r="A19" s="18" t="s">
        <v>137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22"/>
    </row>
    <row r="20" spans="1:14" ht="15.75" customHeight="1" x14ac:dyDescent="0.2">
      <c r="A20" s="18" t="s">
        <v>138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22"/>
    </row>
    <row r="21" spans="1:14" ht="26.25" customHeight="1" x14ac:dyDescent="0.2">
      <c r="A21" s="18" t="s">
        <v>135</v>
      </c>
      <c r="B21" s="33" t="e">
        <f>'Ind 3 Ausentismo'!B22</f>
        <v>#DIV/0!</v>
      </c>
      <c r="C21" s="33" t="e">
        <f>'Ind 3 Ausentismo'!C22</f>
        <v>#DIV/0!</v>
      </c>
      <c r="D21" s="33" t="e">
        <f>'Ind 3 Ausentismo'!D22</f>
        <v>#DIV/0!</v>
      </c>
      <c r="E21" s="33" t="e">
        <f>'Ind 3 Ausentismo'!E22</f>
        <v>#DIV/0!</v>
      </c>
      <c r="F21" s="33" t="e">
        <f>'Ind 3 Ausentismo'!F22</f>
        <v>#DIV/0!</v>
      </c>
      <c r="G21" s="33" t="e">
        <f>'Ind 3 Ausentismo'!G22</f>
        <v>#DIV/0!</v>
      </c>
      <c r="H21" s="33" t="e">
        <f>'Ind 3 Ausentismo'!H22</f>
        <v>#DIV/0!</v>
      </c>
      <c r="I21" s="33" t="e">
        <f>'Ind 3 Ausentismo'!I22</f>
        <v>#DIV/0!</v>
      </c>
      <c r="J21" s="33" t="e">
        <f>'Ind 3 Ausentismo'!J22</f>
        <v>#DIV/0!</v>
      </c>
      <c r="K21" s="33" t="e">
        <f>'Ind 3 Ausentismo'!K22</f>
        <v>#DIV/0!</v>
      </c>
      <c r="L21" s="33" t="e">
        <f>'Ind 3 Ausentismo'!L22</f>
        <v>#DIV/0!</v>
      </c>
      <c r="M21" s="33" t="e">
        <f>'Ind 3 Ausentismo'!M22</f>
        <v>#DIV/0!</v>
      </c>
      <c r="N21" s="22"/>
    </row>
    <row r="22" spans="1:14" ht="22.5" customHeight="1" x14ac:dyDescent="0.2">
      <c r="A22" s="18" t="s">
        <v>128</v>
      </c>
      <c r="B22" s="34" t="e">
        <f>+(B19+B20)/B21</f>
        <v>#DIV/0!</v>
      </c>
      <c r="C22" s="34" t="e">
        <f t="shared" ref="C22:M22" si="0">+(C19+C20)/C21</f>
        <v>#DIV/0!</v>
      </c>
      <c r="D22" s="34" t="e">
        <f t="shared" si="0"/>
        <v>#DIV/0!</v>
      </c>
      <c r="E22" s="34" t="e">
        <f t="shared" si="0"/>
        <v>#DIV/0!</v>
      </c>
      <c r="F22" s="34" t="e">
        <f t="shared" si="0"/>
        <v>#DIV/0!</v>
      </c>
      <c r="G22" s="34" t="e">
        <f t="shared" si="0"/>
        <v>#DIV/0!</v>
      </c>
      <c r="H22" s="34" t="e">
        <f t="shared" si="0"/>
        <v>#DIV/0!</v>
      </c>
      <c r="I22" s="34" t="e">
        <f t="shared" si="0"/>
        <v>#DIV/0!</v>
      </c>
      <c r="J22" s="34" t="e">
        <f t="shared" si="0"/>
        <v>#DIV/0!</v>
      </c>
      <c r="K22" s="34" t="e">
        <f t="shared" si="0"/>
        <v>#DIV/0!</v>
      </c>
      <c r="L22" s="34" t="e">
        <f t="shared" si="0"/>
        <v>#DIV/0!</v>
      </c>
      <c r="M22" s="34" t="e">
        <f t="shared" si="0"/>
        <v>#DIV/0!</v>
      </c>
      <c r="N22" s="22"/>
    </row>
    <row r="23" spans="1:14" ht="15.75" customHeight="1" x14ac:dyDescent="0.2">
      <c r="A23" s="18" t="s">
        <v>129</v>
      </c>
      <c r="B23" s="111" t="e">
        <f>AVERAGE(B22:D22)</f>
        <v>#DIV/0!</v>
      </c>
      <c r="C23" s="112"/>
      <c r="D23" s="113"/>
      <c r="E23" s="111" t="e">
        <f t="shared" ref="E23" si="1">AVERAGE(E22:G22)</f>
        <v>#DIV/0!</v>
      </c>
      <c r="F23" s="112"/>
      <c r="G23" s="113"/>
      <c r="H23" s="111" t="e">
        <f t="shared" ref="H23" si="2">AVERAGE(H22:J22)</f>
        <v>#DIV/0!</v>
      </c>
      <c r="I23" s="112"/>
      <c r="J23" s="113"/>
      <c r="K23" s="111" t="e">
        <f t="shared" ref="K23" si="3">AVERAGE(K22:M22)</f>
        <v>#DIV/0!</v>
      </c>
      <c r="L23" s="112"/>
      <c r="M23" s="113"/>
      <c r="N23" s="22"/>
    </row>
    <row r="24" spans="1:14" ht="15.75" customHeight="1" x14ac:dyDescent="0.2">
      <c r="A24" s="18" t="s">
        <v>27</v>
      </c>
      <c r="B24" s="105" t="e">
        <f>(SUM(B19:M19)/SUM(B21:M21))</f>
        <v>#DIV/0!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7"/>
    </row>
    <row r="25" spans="1:14" ht="15.75" customHeight="1" x14ac:dyDescent="0.2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</row>
    <row r="26" spans="1:14" ht="15.75" customHeight="1" x14ac:dyDescent="0.2">
      <c r="A26" s="81" t="s">
        <v>28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</row>
    <row r="27" spans="1:14" ht="15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</row>
    <row r="28" spans="1:14" ht="15.75" customHeight="1" x14ac:dyDescent="0.2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</row>
    <row r="29" spans="1:14" ht="15.75" customHeight="1" x14ac:dyDescent="0.2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</row>
    <row r="30" spans="1:14" ht="15.75" customHeight="1" x14ac:dyDescent="0.2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</row>
    <row r="31" spans="1:14" ht="15.75" customHeight="1" x14ac:dyDescent="0.2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</row>
    <row r="32" spans="1:14" ht="15.75" customHeight="1" x14ac:dyDescent="0.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</row>
    <row r="33" spans="1:13" ht="15.75" customHeight="1" x14ac:dyDescent="0.2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</row>
    <row r="34" spans="1:13" ht="15.75" customHeight="1" x14ac:dyDescent="0.2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ht="15.75" customHeight="1" x14ac:dyDescent="0.2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</row>
    <row r="36" spans="1:13" ht="15.75" customHeight="1" x14ac:dyDescent="0.2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</row>
    <row r="37" spans="1:13" ht="15.75" customHeight="1" x14ac:dyDescent="0.2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</row>
    <row r="38" spans="1:13" ht="15.75" customHeight="1" x14ac:dyDescent="0.2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</row>
    <row r="39" spans="1:13" ht="15.75" customHeight="1" x14ac:dyDescent="0.2">
      <c r="A39" s="81" t="s">
        <v>29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</row>
    <row r="40" spans="1:13" ht="15.75" customHeight="1" x14ac:dyDescent="0.2">
      <c r="A40" s="14" t="s">
        <v>30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</row>
    <row r="41" spans="1:13" ht="15.75" customHeight="1" x14ac:dyDescent="0.2">
      <c r="A41" s="14" t="s">
        <v>31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</row>
    <row r="42" spans="1:13" ht="15.75" customHeight="1" x14ac:dyDescent="0.2">
      <c r="A42" s="14" t="s">
        <v>32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</row>
    <row r="43" spans="1:13" ht="15.75" customHeight="1" x14ac:dyDescent="0.2">
      <c r="A43" s="14" t="s">
        <v>33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</row>
    <row r="44" spans="1:13" ht="15.75" customHeight="1" x14ac:dyDescent="0.2">
      <c r="A44" s="14" t="s">
        <v>34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</row>
    <row r="45" spans="1:13" ht="15.75" customHeight="1" x14ac:dyDescent="0.2">
      <c r="A45" s="14" t="s">
        <v>35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</row>
    <row r="46" spans="1:13" ht="15.75" customHeight="1" x14ac:dyDescent="0.2">
      <c r="A46" s="14" t="s">
        <v>36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</row>
    <row r="47" spans="1:13" ht="15.75" customHeight="1" x14ac:dyDescent="0.2">
      <c r="A47" s="14" t="s">
        <v>37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</row>
    <row r="48" spans="1:13" ht="15.75" customHeight="1" x14ac:dyDescent="0.2">
      <c r="A48" s="14" t="s">
        <v>38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</row>
    <row r="49" spans="1:13" ht="15.75" customHeight="1" x14ac:dyDescent="0.2">
      <c r="A49" s="14" t="s">
        <v>39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</row>
    <row r="50" spans="1:13" ht="15.75" customHeight="1" x14ac:dyDescent="0.2">
      <c r="A50" s="14" t="s">
        <v>40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</row>
    <row r="51" spans="1:13" ht="15.75" customHeight="1" x14ac:dyDescent="0.2">
      <c r="A51" s="14" t="s">
        <v>41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</row>
    <row r="52" spans="1:13" ht="15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ht="15.7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ht="15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ht="15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ht="15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ht="15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ht="15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ht="15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ht="15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ht="15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ht="15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ht="15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ht="15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ht="15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5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5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5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5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5.7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5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5.7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ht="15.7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ht="15.7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ht="15.7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 ht="15.75" customHeight="1" x14ac:dyDescent="0.2"/>
    <row r="77" spans="1:13" ht="15.75" customHeight="1" x14ac:dyDescent="0.2"/>
    <row r="78" spans="1:13" ht="15.75" customHeight="1" x14ac:dyDescent="0.2"/>
    <row r="79" spans="1:13" ht="15.75" customHeight="1" x14ac:dyDescent="0.2"/>
    <row r="80" spans="1:13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31">
    <mergeCell ref="B11:M11"/>
    <mergeCell ref="A1:A3"/>
    <mergeCell ref="B1:J3"/>
    <mergeCell ref="K1:M1"/>
    <mergeCell ref="K2:M2"/>
    <mergeCell ref="K3:M3"/>
    <mergeCell ref="A5:M5"/>
    <mergeCell ref="B6:M6"/>
    <mergeCell ref="B7:M7"/>
    <mergeCell ref="B8:M8"/>
    <mergeCell ref="B9:M9"/>
    <mergeCell ref="B10:M10"/>
    <mergeCell ref="A25:M25"/>
    <mergeCell ref="B12:M12"/>
    <mergeCell ref="B13:M13"/>
    <mergeCell ref="B14:M14"/>
    <mergeCell ref="A16:M16"/>
    <mergeCell ref="A17:A18"/>
    <mergeCell ref="B17:M17"/>
    <mergeCell ref="B23:D23"/>
    <mergeCell ref="E23:G23"/>
    <mergeCell ref="H23:J23"/>
    <mergeCell ref="K23:M23"/>
    <mergeCell ref="B24:M24"/>
    <mergeCell ref="B49:M51"/>
    <mergeCell ref="A26:M26"/>
    <mergeCell ref="A27:M38"/>
    <mergeCell ref="A39:M39"/>
    <mergeCell ref="B40:M42"/>
    <mergeCell ref="B43:M45"/>
    <mergeCell ref="B46:M48"/>
  </mergeCells>
  <pageMargins left="0.7" right="0.7" top="0.75" bottom="0.75" header="0.3" footer="0.3"/>
  <pageSetup paperSize="9" scale="62" orientation="portrait" r:id="rId1"/>
  <colBreaks count="1" manualBreakCount="1">
    <brk id="13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C45B2-CACB-4666-A7CE-C4527AC3D4F7}">
  <sheetPr>
    <outlinePr summaryBelow="0" summaryRight="0"/>
  </sheetPr>
  <dimension ref="A1:O997"/>
  <sheetViews>
    <sheetView view="pageBreakPreview" zoomScale="85" zoomScaleNormal="100" zoomScaleSheetLayoutView="85" workbookViewId="0">
      <selection sqref="A1:A3"/>
    </sheetView>
  </sheetViews>
  <sheetFormatPr baseColWidth="10" defaultColWidth="14.42578125" defaultRowHeight="15" customHeight="1" x14ac:dyDescent="0.2"/>
  <cols>
    <col min="1" max="1" width="29.28515625" style="7" customWidth="1"/>
    <col min="2" max="13" width="9.140625" style="7" customWidth="1"/>
    <col min="14" max="16384" width="14.42578125" style="7"/>
  </cols>
  <sheetData>
    <row r="1" spans="1:15" ht="15" customHeight="1" x14ac:dyDescent="0.2">
      <c r="A1" s="79"/>
      <c r="B1" s="82" t="s">
        <v>54</v>
      </c>
      <c r="C1" s="82"/>
      <c r="D1" s="82"/>
      <c r="E1" s="82"/>
      <c r="F1" s="82"/>
      <c r="G1" s="82"/>
      <c r="H1" s="82"/>
      <c r="I1" s="82"/>
      <c r="J1" s="82"/>
      <c r="K1" s="83" t="s">
        <v>59</v>
      </c>
      <c r="L1" s="83"/>
      <c r="M1" s="83"/>
    </row>
    <row r="2" spans="1:15" ht="30.75" customHeight="1" x14ac:dyDescent="0.2">
      <c r="A2" s="80"/>
      <c r="B2" s="82"/>
      <c r="C2" s="82"/>
      <c r="D2" s="82"/>
      <c r="E2" s="82"/>
      <c r="F2" s="82"/>
      <c r="G2" s="82"/>
      <c r="H2" s="82"/>
      <c r="I2" s="82"/>
      <c r="J2" s="82"/>
      <c r="K2" s="83" t="s">
        <v>55</v>
      </c>
      <c r="L2" s="83"/>
      <c r="M2" s="83"/>
    </row>
    <row r="3" spans="1:15" ht="15" customHeight="1" x14ac:dyDescent="0.2">
      <c r="A3" s="80"/>
      <c r="B3" s="82"/>
      <c r="C3" s="82"/>
      <c r="D3" s="82"/>
      <c r="E3" s="82"/>
      <c r="F3" s="82"/>
      <c r="G3" s="82"/>
      <c r="H3" s="82"/>
      <c r="I3" s="82"/>
      <c r="J3" s="82"/>
      <c r="K3" s="83" t="s">
        <v>56</v>
      </c>
      <c r="L3" s="83"/>
      <c r="M3" s="83"/>
    </row>
    <row r="4" spans="1:15" ht="17.25" customHeight="1" x14ac:dyDescent="0.2">
      <c r="A4" s="11"/>
      <c r="B4" s="8"/>
      <c r="C4" s="8"/>
      <c r="D4" s="8"/>
      <c r="E4" s="8"/>
      <c r="F4" s="8"/>
      <c r="G4" s="8"/>
      <c r="H4" s="8"/>
      <c r="I4" s="8"/>
      <c r="J4" s="8"/>
      <c r="K4" s="9"/>
      <c r="L4" s="9"/>
      <c r="M4" s="9"/>
    </row>
    <row r="5" spans="1:15" ht="15.75" customHeight="1" x14ac:dyDescent="0.2">
      <c r="A5" s="81" t="s">
        <v>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5" s="17" customFormat="1" ht="15" customHeight="1" x14ac:dyDescent="0.25">
      <c r="A6" s="16" t="s">
        <v>57</v>
      </c>
      <c r="B6" s="76">
        <v>6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22"/>
    </row>
    <row r="7" spans="1:15" s="17" customFormat="1" ht="15" customHeight="1" x14ac:dyDescent="0.25">
      <c r="A7" s="16" t="s">
        <v>9</v>
      </c>
      <c r="B7" s="77" t="str">
        <f>IF($B$6&lt;&gt;"",VLOOKUP($B$6,'Indicadores SST'!C1:P10,2,FALSE),"")</f>
        <v>Proporción de accidentes de trabajo mortales (PATM)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22"/>
      <c r="O7" s="19"/>
    </row>
    <row r="8" spans="1:15" s="17" customFormat="1" ht="15" customHeight="1" x14ac:dyDescent="0.25">
      <c r="A8" s="16" t="s">
        <v>66</v>
      </c>
      <c r="B8" s="77" t="str">
        <f>IF($B$6&lt;&gt;"",VLOOKUP($B$6,'Indicadores SST'!C1:P10,3,FALSE),"")</f>
        <v>Resultado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22"/>
      <c r="O8" s="19"/>
    </row>
    <row r="9" spans="1:15" s="17" customFormat="1" ht="16.5" customHeight="1" x14ac:dyDescent="0.25">
      <c r="A9" s="16" t="s">
        <v>10</v>
      </c>
      <c r="B9" s="77" t="str">
        <f>IF($B$6&lt;&gt;"",VLOOKUP($B$6,'Indicadores SST'!C1:P10,5,FALSE),"")</f>
        <v>Conocer el número de eventos de accidentes laborales que originaron la muerte del funcionario ocurrido durante el periodo.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22"/>
      <c r="O9" s="19"/>
    </row>
    <row r="10" spans="1:15" s="17" customFormat="1" ht="29.25" customHeight="1" x14ac:dyDescent="0.25">
      <c r="A10" s="16" t="s">
        <v>62</v>
      </c>
      <c r="B10" s="77" t="str">
        <f>IF($B$6&lt;&gt;"",VLOOKUP($B$6,'Indicadores SST'!C1:P10,6,FALSE),"")</f>
        <v>ATM = Número de accidentes de trabajo Mortal
AT = Número de accidentes de trabajo del año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22"/>
      <c r="O10" s="19"/>
    </row>
    <row r="11" spans="1:15" s="17" customFormat="1" ht="15" customHeight="1" x14ac:dyDescent="0.25">
      <c r="A11" s="20" t="s">
        <v>60</v>
      </c>
      <c r="B11" s="77" t="str">
        <f>IF($B$6&lt;&gt;"",VLOOKUP($B$6,'Indicadores SST'!C1:P10,7,FALSE),"")</f>
        <v>PATM= (ATM / AT) X 100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22"/>
      <c r="O11" s="21"/>
    </row>
    <row r="12" spans="1:15" s="17" customFormat="1" ht="15" customHeight="1" x14ac:dyDescent="0.25">
      <c r="A12" s="18" t="s">
        <v>11</v>
      </c>
      <c r="B12" s="77" t="str">
        <f>IF($B$6&lt;&gt;"",VLOOKUP($B$6,'Indicadores SST'!C1:P10,8,FALSE),"")</f>
        <v>Anual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22"/>
      <c r="O12" s="19"/>
    </row>
    <row r="13" spans="1:15" s="17" customFormat="1" ht="15" customHeight="1" x14ac:dyDescent="0.25">
      <c r="A13" s="16" t="s">
        <v>12</v>
      </c>
      <c r="B13" s="88">
        <f>IF($B$6&lt;&gt;"",VLOOKUP($B$6,'Indicadores SST'!C1:P10,11,FALSE),"")</f>
        <v>0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22"/>
    </row>
    <row r="14" spans="1:15" s="17" customFormat="1" ht="15" customHeight="1" x14ac:dyDescent="0.25">
      <c r="A14" s="18" t="s">
        <v>61</v>
      </c>
      <c r="B14" s="88">
        <f>IF($B$6&lt;&gt;"",VLOOKUP($B$6,'Indicadores SST'!C1:P11,11,FALSE),"")</f>
        <v>0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22"/>
    </row>
    <row r="15" spans="1:15" ht="12.75" x14ac:dyDescent="0.2">
      <c r="A15" s="13"/>
      <c r="B15" s="13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2"/>
    </row>
    <row r="16" spans="1:15" ht="12.75" x14ac:dyDescent="0.2">
      <c r="A16" s="81" t="s">
        <v>13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22"/>
    </row>
    <row r="17" spans="1:14" ht="12.75" x14ac:dyDescent="0.2">
      <c r="A17" s="84" t="s">
        <v>14</v>
      </c>
      <c r="B17" s="86">
        <v>2023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22"/>
    </row>
    <row r="18" spans="1:14" ht="12.75" x14ac:dyDescent="0.2">
      <c r="A18" s="85"/>
      <c r="B18" s="32" t="s">
        <v>15</v>
      </c>
      <c r="C18" s="32" t="s">
        <v>16</v>
      </c>
      <c r="D18" s="32" t="s">
        <v>17</v>
      </c>
      <c r="E18" s="32" t="s">
        <v>18</v>
      </c>
      <c r="F18" s="32" t="s">
        <v>19</v>
      </c>
      <c r="G18" s="32" t="s">
        <v>20</v>
      </c>
      <c r="H18" s="32" t="s">
        <v>21</v>
      </c>
      <c r="I18" s="32" t="s">
        <v>22</v>
      </c>
      <c r="J18" s="32" t="s">
        <v>23</v>
      </c>
      <c r="K18" s="32" t="s">
        <v>24</v>
      </c>
      <c r="L18" s="32" t="s">
        <v>25</v>
      </c>
      <c r="M18" s="32" t="s">
        <v>26</v>
      </c>
      <c r="N18" s="22"/>
    </row>
    <row r="19" spans="1:14" ht="15.75" customHeight="1" x14ac:dyDescent="0.2">
      <c r="A19" s="18" t="s">
        <v>139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22"/>
    </row>
    <row r="20" spans="1:14" ht="15.75" customHeight="1" x14ac:dyDescent="0.2">
      <c r="A20" s="18" t="s">
        <v>140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22"/>
    </row>
    <row r="21" spans="1:14" ht="15.75" customHeight="1" x14ac:dyDescent="0.2">
      <c r="A21" s="18" t="s">
        <v>129</v>
      </c>
      <c r="B21" s="111" t="e">
        <f>+(B19+C19+D19)/(B20+C20+D20)</f>
        <v>#DIV/0!</v>
      </c>
      <c r="C21" s="112"/>
      <c r="D21" s="113"/>
      <c r="E21" s="111">
        <v>0</v>
      </c>
      <c r="F21" s="112"/>
      <c r="G21" s="113"/>
      <c r="H21" s="111">
        <v>0</v>
      </c>
      <c r="I21" s="112"/>
      <c r="J21" s="113"/>
      <c r="K21" s="111" t="e">
        <f t="shared" ref="K21" si="0">+(K19+L19+M19)/(K20+L20+M20)</f>
        <v>#DIV/0!</v>
      </c>
      <c r="L21" s="112"/>
      <c r="M21" s="113"/>
      <c r="N21" s="22"/>
    </row>
    <row r="22" spans="1:14" ht="15.75" customHeight="1" x14ac:dyDescent="0.2">
      <c r="A22" s="18" t="s">
        <v>27</v>
      </c>
      <c r="B22" s="105">
        <v>0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7"/>
    </row>
    <row r="23" spans="1:14" ht="15.75" customHeight="1" x14ac:dyDescent="0.2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</row>
    <row r="24" spans="1:14" ht="15.75" customHeight="1" x14ac:dyDescent="0.2">
      <c r="A24" s="81" t="s">
        <v>28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</row>
    <row r="25" spans="1:14" ht="15.75" customHeight="1" x14ac:dyDescent="0.2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</row>
    <row r="26" spans="1:14" ht="15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</row>
    <row r="27" spans="1:14" ht="15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</row>
    <row r="28" spans="1:14" ht="15.75" customHeight="1" x14ac:dyDescent="0.2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</row>
    <row r="29" spans="1:14" ht="15.75" customHeight="1" x14ac:dyDescent="0.2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</row>
    <row r="30" spans="1:14" ht="15.75" customHeight="1" x14ac:dyDescent="0.2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</row>
    <row r="31" spans="1:14" ht="15.75" customHeight="1" x14ac:dyDescent="0.2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</row>
    <row r="32" spans="1:14" ht="15.75" customHeight="1" x14ac:dyDescent="0.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</row>
    <row r="33" spans="1:13" ht="15.75" customHeight="1" x14ac:dyDescent="0.2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</row>
    <row r="34" spans="1:13" ht="15.75" customHeight="1" x14ac:dyDescent="0.2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ht="15.75" customHeight="1" x14ac:dyDescent="0.2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</row>
    <row r="36" spans="1:13" ht="15.75" customHeight="1" x14ac:dyDescent="0.2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</row>
    <row r="37" spans="1:13" ht="15.75" customHeight="1" x14ac:dyDescent="0.2">
      <c r="A37" s="81" t="s">
        <v>29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</row>
    <row r="38" spans="1:13" ht="15.75" customHeight="1" x14ac:dyDescent="0.2">
      <c r="A38" s="14" t="s">
        <v>30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</row>
    <row r="39" spans="1:13" ht="15.75" customHeight="1" x14ac:dyDescent="0.2">
      <c r="A39" s="14" t="s">
        <v>31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</row>
    <row r="40" spans="1:13" ht="15.75" customHeight="1" x14ac:dyDescent="0.2">
      <c r="A40" s="14" t="s">
        <v>32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</row>
    <row r="41" spans="1:13" ht="15.75" customHeight="1" x14ac:dyDescent="0.2">
      <c r="A41" s="14" t="s">
        <v>33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</row>
    <row r="42" spans="1:13" ht="15.75" customHeight="1" x14ac:dyDescent="0.2">
      <c r="A42" s="14" t="s">
        <v>34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3" ht="15.75" customHeight="1" x14ac:dyDescent="0.2">
      <c r="A43" s="14" t="s">
        <v>35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</row>
    <row r="44" spans="1:13" ht="15.75" customHeight="1" x14ac:dyDescent="0.2">
      <c r="A44" s="14" t="s">
        <v>36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</row>
    <row r="45" spans="1:13" ht="15.75" customHeight="1" x14ac:dyDescent="0.2">
      <c r="A45" s="14" t="s">
        <v>37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</row>
    <row r="46" spans="1:13" ht="15.75" customHeight="1" x14ac:dyDescent="0.2">
      <c r="A46" s="14" t="s">
        <v>38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</row>
    <row r="47" spans="1:13" ht="15.75" customHeight="1" x14ac:dyDescent="0.2">
      <c r="A47" s="14" t="s">
        <v>39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</row>
    <row r="48" spans="1:13" ht="15.75" customHeight="1" x14ac:dyDescent="0.2">
      <c r="A48" s="14" t="s">
        <v>40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</row>
    <row r="49" spans="1:13" ht="15.75" customHeight="1" x14ac:dyDescent="0.2">
      <c r="A49" s="14" t="s">
        <v>41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</row>
    <row r="50" spans="1:13" ht="15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ht="15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 ht="15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ht="15.7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ht="15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ht="15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ht="15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ht="15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ht="15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ht="15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ht="15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ht="15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ht="15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ht="15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ht="15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ht="15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5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5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5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5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5.7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5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5.7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ht="15.7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ht="15.75" customHeight="1" x14ac:dyDescent="0.2"/>
    <row r="75" spans="1:13" ht="15.75" customHeight="1" x14ac:dyDescent="0.2"/>
    <row r="76" spans="1:13" ht="15.75" customHeight="1" x14ac:dyDescent="0.2"/>
    <row r="77" spans="1:13" ht="15.75" customHeight="1" x14ac:dyDescent="0.2"/>
    <row r="78" spans="1:13" ht="15.75" customHeight="1" x14ac:dyDescent="0.2"/>
    <row r="79" spans="1:13" ht="15.75" customHeight="1" x14ac:dyDescent="0.2"/>
    <row r="80" spans="1:13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mergeCells count="31">
    <mergeCell ref="B11:M11"/>
    <mergeCell ref="A1:A3"/>
    <mergeCell ref="B1:J3"/>
    <mergeCell ref="K1:M1"/>
    <mergeCell ref="K2:M2"/>
    <mergeCell ref="K3:M3"/>
    <mergeCell ref="A5:M5"/>
    <mergeCell ref="B6:M6"/>
    <mergeCell ref="B7:M7"/>
    <mergeCell ref="B8:M8"/>
    <mergeCell ref="B9:M9"/>
    <mergeCell ref="B10:M10"/>
    <mergeCell ref="A23:M23"/>
    <mergeCell ref="B12:M12"/>
    <mergeCell ref="B13:M13"/>
    <mergeCell ref="B14:M14"/>
    <mergeCell ref="A16:M16"/>
    <mergeCell ref="A17:A18"/>
    <mergeCell ref="B17:M17"/>
    <mergeCell ref="B21:D21"/>
    <mergeCell ref="E21:G21"/>
    <mergeCell ref="H21:J21"/>
    <mergeCell ref="K21:M21"/>
    <mergeCell ref="B22:M22"/>
    <mergeCell ref="B47:M49"/>
    <mergeCell ref="A24:M24"/>
    <mergeCell ref="A25:M36"/>
    <mergeCell ref="A37:M37"/>
    <mergeCell ref="B38:M40"/>
    <mergeCell ref="B41:M43"/>
    <mergeCell ref="B44:M46"/>
  </mergeCells>
  <pageMargins left="0.7" right="0.7" top="0.75" bottom="0.75" header="0.3" footer="0.3"/>
  <pageSetup paperSize="9" scale="62" orientation="portrait" r:id="rId1"/>
  <colBreaks count="1" manualBreakCount="1">
    <brk id="13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9ABEB-614F-41EC-AC6E-A7D81E825DF8}">
  <sheetPr>
    <outlinePr summaryBelow="0" summaryRight="0"/>
  </sheetPr>
  <dimension ref="A1:O999"/>
  <sheetViews>
    <sheetView view="pageBreakPreview" zoomScaleNormal="100" zoomScaleSheetLayoutView="100" workbookViewId="0">
      <selection activeCell="A5" sqref="A5:M5"/>
    </sheetView>
  </sheetViews>
  <sheetFormatPr baseColWidth="10" defaultColWidth="14.42578125" defaultRowHeight="15" customHeight="1" x14ac:dyDescent="0.2"/>
  <cols>
    <col min="1" max="1" width="29.28515625" style="7" customWidth="1"/>
    <col min="2" max="13" width="9.140625" style="7" customWidth="1"/>
    <col min="14" max="16384" width="14.42578125" style="7"/>
  </cols>
  <sheetData>
    <row r="1" spans="1:15" ht="24.75" customHeight="1" x14ac:dyDescent="0.2">
      <c r="A1" s="79"/>
      <c r="B1" s="82" t="s">
        <v>54</v>
      </c>
      <c r="C1" s="82"/>
      <c r="D1" s="82"/>
      <c r="E1" s="82"/>
      <c r="F1" s="82"/>
      <c r="G1" s="82"/>
      <c r="H1" s="82"/>
      <c r="I1" s="82"/>
      <c r="J1" s="82"/>
      <c r="K1" s="83" t="s">
        <v>59</v>
      </c>
      <c r="L1" s="83"/>
      <c r="M1" s="83"/>
    </row>
    <row r="2" spans="1:15" ht="19.5" customHeight="1" x14ac:dyDescent="0.2">
      <c r="A2" s="80"/>
      <c r="B2" s="82"/>
      <c r="C2" s="82"/>
      <c r="D2" s="82"/>
      <c r="E2" s="82"/>
      <c r="F2" s="82"/>
      <c r="G2" s="82"/>
      <c r="H2" s="82"/>
      <c r="I2" s="82"/>
      <c r="J2" s="82"/>
      <c r="K2" s="83" t="s">
        <v>55</v>
      </c>
      <c r="L2" s="83"/>
      <c r="M2" s="83"/>
    </row>
    <row r="3" spans="1:15" ht="15" customHeight="1" x14ac:dyDescent="0.2">
      <c r="A3" s="80"/>
      <c r="B3" s="82"/>
      <c r="C3" s="82"/>
      <c r="D3" s="82"/>
      <c r="E3" s="82"/>
      <c r="F3" s="82"/>
      <c r="G3" s="82"/>
      <c r="H3" s="82"/>
      <c r="I3" s="82"/>
      <c r="J3" s="82"/>
      <c r="K3" s="83" t="s">
        <v>56</v>
      </c>
      <c r="L3" s="83"/>
      <c r="M3" s="83"/>
    </row>
    <row r="4" spans="1:15" ht="17.25" customHeight="1" x14ac:dyDescent="0.2">
      <c r="A4" s="11"/>
      <c r="B4" s="8"/>
      <c r="C4" s="8"/>
      <c r="D4" s="8"/>
      <c r="E4" s="8"/>
      <c r="F4" s="8"/>
      <c r="G4" s="8"/>
      <c r="H4" s="8"/>
      <c r="I4" s="8"/>
      <c r="J4" s="8"/>
      <c r="K4" s="9"/>
      <c r="L4" s="9"/>
      <c r="M4" s="9"/>
    </row>
    <row r="5" spans="1:15" ht="15.75" customHeight="1" x14ac:dyDescent="0.2">
      <c r="A5" s="81" t="s">
        <v>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5" s="17" customFormat="1" ht="15" customHeight="1" x14ac:dyDescent="0.25">
      <c r="A6" s="16" t="s">
        <v>57</v>
      </c>
      <c r="B6" s="76">
        <v>7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22"/>
    </row>
    <row r="7" spans="1:15" s="17" customFormat="1" ht="15" customHeight="1" x14ac:dyDescent="0.25">
      <c r="A7" s="16" t="s">
        <v>9</v>
      </c>
      <c r="B7" s="77" t="str">
        <f>IF($B$6&lt;&gt;"",VLOOKUP($B$6,'Indicadores SST'!C1:P10,2,FALSE),"")</f>
        <v>Prevalencia de la enfermedad laboral (PEL)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22"/>
      <c r="O7" s="19"/>
    </row>
    <row r="8" spans="1:15" s="17" customFormat="1" ht="15" customHeight="1" x14ac:dyDescent="0.25">
      <c r="A8" s="16" t="s">
        <v>66</v>
      </c>
      <c r="B8" s="77" t="str">
        <f>IF($B$6&lt;&gt;"",VLOOKUP($B$6,'Indicadores SST'!C1:P10,3,FALSE),"")</f>
        <v>Resultado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22"/>
      <c r="O8" s="19"/>
    </row>
    <row r="9" spans="1:15" s="17" customFormat="1" ht="16.5" customHeight="1" x14ac:dyDescent="0.25">
      <c r="A9" s="16" t="s">
        <v>10</v>
      </c>
      <c r="B9" s="77" t="str">
        <f>IF($B$6&lt;&gt;"",VLOOKUP($B$6,'Indicadores SST'!C1:P10,5,FALSE),"")</f>
        <v>Número de enfermedades laborales calificadas y en reconocimiento durante el periodo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22"/>
      <c r="O9" s="19"/>
    </row>
    <row r="10" spans="1:15" s="17" customFormat="1" ht="91.5" customHeight="1" x14ac:dyDescent="0.25">
      <c r="A10" s="16" t="s">
        <v>62</v>
      </c>
      <c r="B10" s="77" t="str">
        <f>IF($B$6&lt;&gt;"",VLOOKUP($B$6,'Indicadores SST'!C1:P10,6,FALSE),"")</f>
        <v>ER = Número de funcionarios con enfermedad laboral reconocida.
EC = Número de funcionarios con enfermedad laboral en reconocimiento.
PT = Promedio de trabajadores del periodo
K = 100.000
La constante 100.000 para los indicadores de enfermedad laboral es la utilizada por la Organización Mundial de Salud (OMS) para la estadística internacional, permitiendo comparación estandarizada.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22"/>
      <c r="O10" s="19"/>
    </row>
    <row r="11" spans="1:15" s="17" customFormat="1" ht="15" customHeight="1" x14ac:dyDescent="0.25">
      <c r="A11" s="20" t="s">
        <v>60</v>
      </c>
      <c r="B11" s="77" t="str">
        <f>IF($B$6&lt;&gt;"",VLOOKUP($B$6,'Indicadores SST'!C1:P10,7,FALSE),"")</f>
        <v>PEL = (ER + EP)/ PT  X 100.000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22"/>
      <c r="O11" s="21"/>
    </row>
    <row r="12" spans="1:15" s="17" customFormat="1" ht="15" customHeight="1" x14ac:dyDescent="0.25">
      <c r="A12" s="18" t="s">
        <v>11</v>
      </c>
      <c r="B12" s="77" t="str">
        <f>IF($B$6&lt;&gt;"",VLOOKUP($B$6,'Indicadores SST'!C1:P10,8,FALSE),"")</f>
        <v>Anual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22"/>
      <c r="O12" s="19"/>
    </row>
    <row r="13" spans="1:15" s="17" customFormat="1" ht="15" customHeight="1" x14ac:dyDescent="0.25">
      <c r="A13" s="16" t="s">
        <v>12</v>
      </c>
      <c r="B13" s="114">
        <f>IF($B$6&lt;&gt;"",VLOOKUP($B$6,'Indicadores SST'!C1:P10,11,FALSE),"")</f>
        <v>0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22"/>
    </row>
    <row r="14" spans="1:15" s="17" customFormat="1" ht="15" customHeight="1" x14ac:dyDescent="0.25">
      <c r="A14" s="18" t="s">
        <v>61</v>
      </c>
      <c r="B14" s="116">
        <f>IF($B$6&lt;&gt;"",VLOOKUP($B$6,'Indicadores SST'!C1:P10,12,FALSE),"")</f>
        <v>1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22"/>
    </row>
    <row r="15" spans="1:15" ht="12.75" x14ac:dyDescent="0.2">
      <c r="A15" s="13"/>
      <c r="B15" s="36">
        <v>100000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2"/>
    </row>
    <row r="16" spans="1:15" ht="12.75" x14ac:dyDescent="0.2">
      <c r="A16" s="81" t="s">
        <v>13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22"/>
    </row>
    <row r="17" spans="1:14" ht="12.75" x14ac:dyDescent="0.2">
      <c r="A17" s="84" t="s">
        <v>14</v>
      </c>
      <c r="B17" s="86">
        <v>2023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22"/>
    </row>
    <row r="18" spans="1:14" ht="12.75" x14ac:dyDescent="0.2">
      <c r="A18" s="85"/>
      <c r="B18" s="32" t="s">
        <v>15</v>
      </c>
      <c r="C18" s="32" t="s">
        <v>16</v>
      </c>
      <c r="D18" s="32" t="s">
        <v>17</v>
      </c>
      <c r="E18" s="32" t="s">
        <v>18</v>
      </c>
      <c r="F18" s="32" t="s">
        <v>19</v>
      </c>
      <c r="G18" s="32" t="s">
        <v>20</v>
      </c>
      <c r="H18" s="32" t="s">
        <v>21</v>
      </c>
      <c r="I18" s="32" t="s">
        <v>22</v>
      </c>
      <c r="J18" s="32" t="s">
        <v>23</v>
      </c>
      <c r="K18" s="32" t="s">
        <v>24</v>
      </c>
      <c r="L18" s="32" t="s">
        <v>25</v>
      </c>
      <c r="M18" s="32" t="s">
        <v>26</v>
      </c>
      <c r="N18" s="22"/>
    </row>
    <row r="19" spans="1:14" ht="15" customHeight="1" x14ac:dyDescent="0.2">
      <c r="A19" s="18" t="s">
        <v>141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22"/>
    </row>
    <row r="20" spans="1:14" ht="26.25" customHeight="1" x14ac:dyDescent="0.2">
      <c r="A20" s="18" t="s">
        <v>143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22"/>
    </row>
    <row r="21" spans="1:14" ht="26.25" customHeight="1" x14ac:dyDescent="0.2">
      <c r="A21" s="18" t="s">
        <v>135</v>
      </c>
      <c r="B21" s="33" t="e">
        <f>'Ind 3 Ausentismo'!B22</f>
        <v>#DIV/0!</v>
      </c>
      <c r="C21" s="33" t="e">
        <f>'Ind 3 Ausentismo'!C22</f>
        <v>#DIV/0!</v>
      </c>
      <c r="D21" s="33" t="e">
        <f>'Ind 3 Ausentismo'!D22</f>
        <v>#DIV/0!</v>
      </c>
      <c r="E21" s="33" t="e">
        <f>'Ind 3 Ausentismo'!E22</f>
        <v>#DIV/0!</v>
      </c>
      <c r="F21" s="33" t="e">
        <f>'Ind 3 Ausentismo'!F22</f>
        <v>#DIV/0!</v>
      </c>
      <c r="G21" s="33" t="e">
        <f>'Ind 3 Ausentismo'!G22</f>
        <v>#DIV/0!</v>
      </c>
      <c r="H21" s="33" t="e">
        <f>'Ind 3 Ausentismo'!H22</f>
        <v>#DIV/0!</v>
      </c>
      <c r="I21" s="33" t="e">
        <f>'Ind 3 Ausentismo'!I22</f>
        <v>#DIV/0!</v>
      </c>
      <c r="J21" s="33" t="e">
        <f>'Ind 3 Ausentismo'!J22</f>
        <v>#DIV/0!</v>
      </c>
      <c r="K21" s="33" t="e">
        <f>'Ind 3 Ausentismo'!K22</f>
        <v>#DIV/0!</v>
      </c>
      <c r="L21" s="33" t="e">
        <f>'Ind 3 Ausentismo'!L22</f>
        <v>#DIV/0!</v>
      </c>
      <c r="M21" s="33" t="e">
        <f>'Ind 3 Ausentismo'!M22</f>
        <v>#DIV/0!</v>
      </c>
      <c r="N21" s="22"/>
    </row>
    <row r="22" spans="1:14" ht="16.5" customHeight="1" x14ac:dyDescent="0.2">
      <c r="A22" s="18" t="s">
        <v>142</v>
      </c>
      <c r="B22" s="35" t="e">
        <f>+((B19+B20)/B21)*B15</f>
        <v>#DIV/0!</v>
      </c>
      <c r="C22" s="35" t="e">
        <f t="shared" ref="C22:M22" si="0">+((C19+C20)/C21)*C15</f>
        <v>#DIV/0!</v>
      </c>
      <c r="D22" s="35" t="e">
        <f t="shared" si="0"/>
        <v>#DIV/0!</v>
      </c>
      <c r="E22" s="35" t="e">
        <f t="shared" si="0"/>
        <v>#DIV/0!</v>
      </c>
      <c r="F22" s="35" t="e">
        <f t="shared" si="0"/>
        <v>#DIV/0!</v>
      </c>
      <c r="G22" s="35" t="e">
        <f t="shared" si="0"/>
        <v>#DIV/0!</v>
      </c>
      <c r="H22" s="35" t="e">
        <f t="shared" si="0"/>
        <v>#DIV/0!</v>
      </c>
      <c r="I22" s="35" t="e">
        <f t="shared" si="0"/>
        <v>#DIV/0!</v>
      </c>
      <c r="J22" s="35" t="e">
        <f t="shared" si="0"/>
        <v>#DIV/0!</v>
      </c>
      <c r="K22" s="35" t="e">
        <f t="shared" si="0"/>
        <v>#DIV/0!</v>
      </c>
      <c r="L22" s="35" t="e">
        <f t="shared" si="0"/>
        <v>#DIV/0!</v>
      </c>
      <c r="M22" s="35" t="e">
        <f t="shared" si="0"/>
        <v>#DIV/0!</v>
      </c>
      <c r="N22" s="22"/>
    </row>
    <row r="23" spans="1:14" ht="15.75" customHeight="1" x14ac:dyDescent="0.2">
      <c r="A23" s="18" t="s">
        <v>129</v>
      </c>
      <c r="B23" s="111" t="e">
        <f>AVERAGE(B22:D22)</f>
        <v>#DIV/0!</v>
      </c>
      <c r="C23" s="112"/>
      <c r="D23" s="113"/>
      <c r="E23" s="111" t="e">
        <f t="shared" ref="E23" si="1">AVERAGE(E22:G22)</f>
        <v>#DIV/0!</v>
      </c>
      <c r="F23" s="112"/>
      <c r="G23" s="113"/>
      <c r="H23" s="111" t="e">
        <f t="shared" ref="H23" si="2">AVERAGE(H22:J22)</f>
        <v>#DIV/0!</v>
      </c>
      <c r="I23" s="112"/>
      <c r="J23" s="113"/>
      <c r="K23" s="111" t="e">
        <f t="shared" ref="K23" si="3">AVERAGE(K22:M22)</f>
        <v>#DIV/0!</v>
      </c>
      <c r="L23" s="112"/>
      <c r="M23" s="113"/>
      <c r="N23" s="22"/>
    </row>
    <row r="24" spans="1:14" ht="15.75" customHeight="1" x14ac:dyDescent="0.2">
      <c r="A24" s="18" t="s">
        <v>27</v>
      </c>
      <c r="B24" s="105">
        <v>0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7"/>
    </row>
    <row r="25" spans="1:14" ht="15.75" customHeight="1" x14ac:dyDescent="0.2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</row>
    <row r="26" spans="1:14" ht="15.75" customHeight="1" x14ac:dyDescent="0.2">
      <c r="A26" s="81" t="s">
        <v>28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</row>
    <row r="27" spans="1:14" ht="15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</row>
    <row r="28" spans="1:14" ht="15.75" customHeight="1" x14ac:dyDescent="0.2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</row>
    <row r="29" spans="1:14" ht="15.75" customHeight="1" x14ac:dyDescent="0.2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</row>
    <row r="30" spans="1:14" ht="15.75" customHeight="1" x14ac:dyDescent="0.2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</row>
    <row r="31" spans="1:14" ht="15.75" customHeight="1" x14ac:dyDescent="0.2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</row>
    <row r="32" spans="1:14" ht="15.75" customHeight="1" x14ac:dyDescent="0.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</row>
    <row r="33" spans="1:13" ht="15.75" customHeight="1" x14ac:dyDescent="0.2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</row>
    <row r="34" spans="1:13" ht="15.75" customHeight="1" x14ac:dyDescent="0.2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ht="15.75" customHeight="1" x14ac:dyDescent="0.2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</row>
    <row r="36" spans="1:13" ht="15.75" customHeight="1" x14ac:dyDescent="0.2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</row>
    <row r="37" spans="1:13" ht="15.75" customHeight="1" x14ac:dyDescent="0.2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</row>
    <row r="38" spans="1:13" ht="15.75" customHeight="1" x14ac:dyDescent="0.2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</row>
    <row r="39" spans="1:13" ht="15.75" customHeight="1" x14ac:dyDescent="0.2">
      <c r="A39" s="81" t="s">
        <v>29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</row>
    <row r="40" spans="1:13" ht="15.75" customHeight="1" x14ac:dyDescent="0.2">
      <c r="A40" s="14" t="s">
        <v>30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</row>
    <row r="41" spans="1:13" ht="15.75" customHeight="1" x14ac:dyDescent="0.2">
      <c r="A41" s="14" t="s">
        <v>31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</row>
    <row r="42" spans="1:13" ht="15.75" customHeight="1" x14ac:dyDescent="0.2">
      <c r="A42" s="14" t="s">
        <v>32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3" ht="15.75" customHeight="1" x14ac:dyDescent="0.2">
      <c r="A43" s="14" t="s">
        <v>33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</row>
    <row r="44" spans="1:13" ht="15.75" customHeight="1" x14ac:dyDescent="0.2">
      <c r="A44" s="14" t="s">
        <v>34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</row>
    <row r="45" spans="1:13" ht="15.75" customHeight="1" x14ac:dyDescent="0.2">
      <c r="A45" s="14" t="s">
        <v>35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</row>
    <row r="46" spans="1:13" ht="15.75" customHeight="1" x14ac:dyDescent="0.2">
      <c r="A46" s="14" t="s">
        <v>36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</row>
    <row r="47" spans="1:13" ht="15.75" customHeight="1" x14ac:dyDescent="0.2">
      <c r="A47" s="14" t="s">
        <v>37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</row>
    <row r="48" spans="1:13" ht="15.75" customHeight="1" x14ac:dyDescent="0.2">
      <c r="A48" s="14" t="s">
        <v>38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</row>
    <row r="49" spans="1:13" ht="15.75" customHeight="1" x14ac:dyDescent="0.2">
      <c r="A49" s="14" t="s">
        <v>39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</row>
    <row r="50" spans="1:13" ht="15.75" customHeight="1" x14ac:dyDescent="0.2">
      <c r="A50" s="14" t="s">
        <v>40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</row>
    <row r="51" spans="1:13" ht="15.75" customHeight="1" x14ac:dyDescent="0.2">
      <c r="A51" s="14" t="s">
        <v>41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</row>
    <row r="52" spans="1:13" ht="15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ht="15.7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ht="15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ht="15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ht="15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ht="15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ht="15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ht="15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ht="15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ht="15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ht="15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ht="15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ht="15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ht="15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5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5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5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5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5.7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5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5.7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ht="15.7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ht="15.7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ht="15.7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 ht="15.75" customHeight="1" x14ac:dyDescent="0.2"/>
    <row r="77" spans="1:13" ht="15.75" customHeight="1" x14ac:dyDescent="0.2"/>
    <row r="78" spans="1:13" ht="15.75" customHeight="1" x14ac:dyDescent="0.2"/>
    <row r="79" spans="1:13" ht="15.75" customHeight="1" x14ac:dyDescent="0.2"/>
    <row r="80" spans="1:13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31">
    <mergeCell ref="B11:M11"/>
    <mergeCell ref="A1:A3"/>
    <mergeCell ref="B1:J3"/>
    <mergeCell ref="K1:M1"/>
    <mergeCell ref="K2:M2"/>
    <mergeCell ref="K3:M3"/>
    <mergeCell ref="A5:M5"/>
    <mergeCell ref="B6:M6"/>
    <mergeCell ref="B7:M7"/>
    <mergeCell ref="B8:M8"/>
    <mergeCell ref="B9:M9"/>
    <mergeCell ref="B10:M10"/>
    <mergeCell ref="A25:M25"/>
    <mergeCell ref="B12:M12"/>
    <mergeCell ref="B13:M13"/>
    <mergeCell ref="B14:M14"/>
    <mergeCell ref="A16:M16"/>
    <mergeCell ref="A17:A18"/>
    <mergeCell ref="B17:M17"/>
    <mergeCell ref="B23:D23"/>
    <mergeCell ref="E23:G23"/>
    <mergeCell ref="H23:J23"/>
    <mergeCell ref="K23:M23"/>
    <mergeCell ref="B24:M24"/>
    <mergeCell ref="B49:M51"/>
    <mergeCell ref="A26:M26"/>
    <mergeCell ref="A27:M38"/>
    <mergeCell ref="A39:M39"/>
    <mergeCell ref="B40:M42"/>
    <mergeCell ref="B43:M45"/>
    <mergeCell ref="B46:M48"/>
  </mergeCells>
  <pageMargins left="0.7" right="0.7" top="0.75" bottom="0.75" header="0.3" footer="0.3"/>
  <pageSetup paperSize="9" scale="62" orientation="portrait" r:id="rId1"/>
  <colBreaks count="1" manualBreakCount="1">
    <brk id="13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E49A8-647B-48F5-9D0A-2A0AA7716957}">
  <sheetPr>
    <outlinePr summaryBelow="0" summaryRight="0"/>
  </sheetPr>
  <dimension ref="A1:O998"/>
  <sheetViews>
    <sheetView view="pageBreakPreview" zoomScaleNormal="100" zoomScaleSheetLayoutView="100" workbookViewId="0">
      <selection activeCell="B10" sqref="B10:M10"/>
    </sheetView>
  </sheetViews>
  <sheetFormatPr baseColWidth="10" defaultColWidth="14.42578125" defaultRowHeight="15" customHeight="1" x14ac:dyDescent="0.2"/>
  <cols>
    <col min="1" max="1" width="29.28515625" style="7" customWidth="1"/>
    <col min="2" max="13" width="9.140625" style="7" customWidth="1"/>
    <col min="14" max="16384" width="14.42578125" style="7"/>
  </cols>
  <sheetData>
    <row r="1" spans="1:15" ht="15" customHeight="1" x14ac:dyDescent="0.2">
      <c r="A1" s="79"/>
      <c r="B1" s="82" t="s">
        <v>54</v>
      </c>
      <c r="C1" s="82"/>
      <c r="D1" s="82"/>
      <c r="E1" s="82"/>
      <c r="F1" s="82"/>
      <c r="G1" s="82"/>
      <c r="H1" s="82"/>
      <c r="I1" s="82"/>
      <c r="J1" s="82"/>
      <c r="K1" s="83" t="s">
        <v>59</v>
      </c>
      <c r="L1" s="83"/>
      <c r="M1" s="83"/>
    </row>
    <row r="2" spans="1:15" ht="32.25" customHeight="1" x14ac:dyDescent="0.2">
      <c r="A2" s="80"/>
      <c r="B2" s="82"/>
      <c r="C2" s="82"/>
      <c r="D2" s="82"/>
      <c r="E2" s="82"/>
      <c r="F2" s="82"/>
      <c r="G2" s="82"/>
      <c r="H2" s="82"/>
      <c r="I2" s="82"/>
      <c r="J2" s="82"/>
      <c r="K2" s="83" t="s">
        <v>55</v>
      </c>
      <c r="L2" s="83"/>
      <c r="M2" s="83"/>
    </row>
    <row r="3" spans="1:15" ht="15" customHeight="1" x14ac:dyDescent="0.2">
      <c r="A3" s="80"/>
      <c r="B3" s="82"/>
      <c r="C3" s="82"/>
      <c r="D3" s="82"/>
      <c r="E3" s="82"/>
      <c r="F3" s="82"/>
      <c r="G3" s="82"/>
      <c r="H3" s="82"/>
      <c r="I3" s="82"/>
      <c r="J3" s="82"/>
      <c r="K3" s="83" t="s">
        <v>56</v>
      </c>
      <c r="L3" s="83"/>
      <c r="M3" s="83"/>
    </row>
    <row r="4" spans="1:15" ht="17.25" customHeight="1" x14ac:dyDescent="0.2">
      <c r="A4" s="11"/>
      <c r="B4" s="8"/>
      <c r="C4" s="8"/>
      <c r="D4" s="8"/>
      <c r="E4" s="8"/>
      <c r="F4" s="8"/>
      <c r="G4" s="8"/>
      <c r="H4" s="8"/>
      <c r="I4" s="8"/>
      <c r="J4" s="8"/>
      <c r="K4" s="9"/>
      <c r="L4" s="9"/>
      <c r="M4" s="9"/>
    </row>
    <row r="5" spans="1:15" ht="15.75" customHeight="1" x14ac:dyDescent="0.2">
      <c r="A5" s="81" t="s">
        <v>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5" s="17" customFormat="1" ht="15" customHeight="1" x14ac:dyDescent="0.25">
      <c r="A6" s="16" t="s">
        <v>57</v>
      </c>
      <c r="B6" s="76">
        <v>8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22"/>
    </row>
    <row r="7" spans="1:15" s="17" customFormat="1" ht="15" customHeight="1" x14ac:dyDescent="0.25">
      <c r="A7" s="16" t="s">
        <v>9</v>
      </c>
      <c r="B7" s="77" t="str">
        <f>IF($B$6&lt;&gt;"",VLOOKUP($B$6,'Indicadores SST'!C1:P10,2,FALSE),"")</f>
        <v>Incidencia de la enfermedad laboral (IEL)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22"/>
      <c r="O7" s="19"/>
    </row>
    <row r="8" spans="1:15" s="17" customFormat="1" ht="15" customHeight="1" x14ac:dyDescent="0.25">
      <c r="A8" s="16" t="s">
        <v>66</v>
      </c>
      <c r="B8" s="77" t="str">
        <f>IF($B$6&lt;&gt;"",VLOOKUP($B$6,'Indicadores SST'!C1:P10,3,FALSE),"")</f>
        <v>Resultado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22"/>
      <c r="O8" s="19"/>
    </row>
    <row r="9" spans="1:15" s="17" customFormat="1" ht="16.5" customHeight="1" x14ac:dyDescent="0.25">
      <c r="A9" s="16" t="s">
        <v>10</v>
      </c>
      <c r="B9" s="77" t="str">
        <f>IF($B$6&lt;&gt;"",VLOOKUP($B$6,'Indicadores SST'!C1:P10,5,FALSE),"")</f>
        <v>Número de enfermedades laborales en reconocimiento durante el periodo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22"/>
      <c r="O9" s="19"/>
    </row>
    <row r="10" spans="1:15" s="17" customFormat="1" ht="85.5" customHeight="1" x14ac:dyDescent="0.25">
      <c r="A10" s="16" t="s">
        <v>62</v>
      </c>
      <c r="B10" s="77" t="str">
        <f>IF($B$6&lt;&gt;"",VLOOKUP($B$6,'Indicadores SST'!C1:P10,6,FALSE),"")</f>
        <v>EC = Número de funcionarios con enfermedad laboral en reconocimiento.
PT = Promedio de trabajadores del periodo
K = 100.000
La constante 100.000 para los indicadores de enfermedad laboral es la utilizada por la Organización Mundial de Salud (OMS) para la estadística internacional, permitiendo comparación estandarizada.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22"/>
      <c r="O10" s="19"/>
    </row>
    <row r="11" spans="1:15" s="17" customFormat="1" ht="15" customHeight="1" x14ac:dyDescent="0.25">
      <c r="A11" s="20" t="s">
        <v>60</v>
      </c>
      <c r="B11" s="77" t="str">
        <f>IF($B$6&lt;&gt;"",VLOOKUP($B$6,'Indicadores SST'!C1:P10,7,FALSE),"")</f>
        <v>IEL = ( EC / PT)  X 100.000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22"/>
      <c r="O11" s="21"/>
    </row>
    <row r="12" spans="1:15" s="17" customFormat="1" ht="15" customHeight="1" x14ac:dyDescent="0.25">
      <c r="A12" s="18" t="s">
        <v>11</v>
      </c>
      <c r="B12" s="77" t="str">
        <f>IF($B$6&lt;&gt;"",VLOOKUP($B$6,'Indicadores SST'!C1:P10,8,FALSE),"")</f>
        <v>Anual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22"/>
      <c r="O12" s="19"/>
    </row>
    <row r="13" spans="1:15" s="17" customFormat="1" ht="15" customHeight="1" x14ac:dyDescent="0.25">
      <c r="A13" s="16" t="s">
        <v>12</v>
      </c>
      <c r="B13" s="114">
        <f>IF($B$6&lt;&gt;"",VLOOKUP($B$6,'Indicadores SST'!C1:P10,11,FALSE),"")</f>
        <v>0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22"/>
    </row>
    <row r="14" spans="1:15" s="17" customFormat="1" ht="15" customHeight="1" x14ac:dyDescent="0.25">
      <c r="A14" s="18" t="s">
        <v>61</v>
      </c>
      <c r="B14" s="114">
        <f>IF($B$6&lt;&gt;"",VLOOKUP($B$6,'Indicadores SST'!C2:P11,12,FALSE),"")</f>
        <v>1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22"/>
    </row>
    <row r="15" spans="1:15" ht="12.75" x14ac:dyDescent="0.2">
      <c r="A15" s="13"/>
      <c r="B15" s="36">
        <v>100000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2"/>
    </row>
    <row r="16" spans="1:15" ht="12.75" x14ac:dyDescent="0.2">
      <c r="A16" s="81" t="s">
        <v>13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22"/>
    </row>
    <row r="17" spans="1:14" ht="12.75" x14ac:dyDescent="0.2">
      <c r="A17" s="84" t="s">
        <v>14</v>
      </c>
      <c r="B17" s="86">
        <v>2023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22"/>
    </row>
    <row r="18" spans="1:14" ht="12.75" x14ac:dyDescent="0.2">
      <c r="A18" s="85"/>
      <c r="B18" s="32" t="s">
        <v>15</v>
      </c>
      <c r="C18" s="32" t="s">
        <v>16</v>
      </c>
      <c r="D18" s="32" t="s">
        <v>17</v>
      </c>
      <c r="E18" s="32" t="s">
        <v>18</v>
      </c>
      <c r="F18" s="32" t="s">
        <v>19</v>
      </c>
      <c r="G18" s="32" t="s">
        <v>20</v>
      </c>
      <c r="H18" s="32" t="s">
        <v>21</v>
      </c>
      <c r="I18" s="32" t="s">
        <v>22</v>
      </c>
      <c r="J18" s="32" t="s">
        <v>23</v>
      </c>
      <c r="K18" s="32" t="s">
        <v>24</v>
      </c>
      <c r="L18" s="32" t="s">
        <v>25</v>
      </c>
      <c r="M18" s="32" t="s">
        <v>26</v>
      </c>
      <c r="N18" s="22"/>
    </row>
    <row r="19" spans="1:14" ht="26.25" customHeight="1" x14ac:dyDescent="0.2">
      <c r="A19" s="18" t="s">
        <v>143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22"/>
    </row>
    <row r="20" spans="1:14" ht="26.25" customHeight="1" x14ac:dyDescent="0.2">
      <c r="A20" s="18" t="s">
        <v>135</v>
      </c>
      <c r="B20" s="33">
        <f>'Ind 3 Ausentismo'!B21</f>
        <v>0</v>
      </c>
      <c r="C20" s="33">
        <f>'Ind 3 Ausentismo'!C21</f>
        <v>0</v>
      </c>
      <c r="D20" s="33">
        <f>'Ind 3 Ausentismo'!D21</f>
        <v>0</v>
      </c>
      <c r="E20" s="33">
        <f>'Ind 3 Ausentismo'!E21</f>
        <v>0</v>
      </c>
      <c r="F20" s="33">
        <f>'Ind 3 Ausentismo'!F21</f>
        <v>0</v>
      </c>
      <c r="G20" s="33">
        <f>'Ind 3 Ausentismo'!G21</f>
        <v>0</v>
      </c>
      <c r="H20" s="33">
        <f>'Ind 3 Ausentismo'!H21</f>
        <v>0</v>
      </c>
      <c r="I20" s="33">
        <f>'Ind 3 Ausentismo'!I21</f>
        <v>0</v>
      </c>
      <c r="J20" s="33">
        <f>'Ind 3 Ausentismo'!J21</f>
        <v>0</v>
      </c>
      <c r="K20" s="33">
        <f>'Ind 3 Ausentismo'!K21</f>
        <v>0</v>
      </c>
      <c r="L20" s="33">
        <f>'Ind 3 Ausentismo'!L21</f>
        <v>0</v>
      </c>
      <c r="M20" s="33">
        <f>'Ind 3 Ausentismo'!M21</f>
        <v>0</v>
      </c>
      <c r="N20" s="22"/>
    </row>
    <row r="21" spans="1:14" ht="16.5" customHeight="1" x14ac:dyDescent="0.2">
      <c r="A21" s="18" t="s">
        <v>142</v>
      </c>
      <c r="B21" s="35" t="e">
        <f>+((B19)/B20)*B15</f>
        <v>#DIV/0!</v>
      </c>
      <c r="C21" s="35" t="e">
        <f t="shared" ref="C21:M21" si="0">+((C19)/C20)*C15</f>
        <v>#DIV/0!</v>
      </c>
      <c r="D21" s="35" t="e">
        <f t="shared" si="0"/>
        <v>#DIV/0!</v>
      </c>
      <c r="E21" s="35" t="e">
        <f t="shared" si="0"/>
        <v>#DIV/0!</v>
      </c>
      <c r="F21" s="35" t="e">
        <f t="shared" si="0"/>
        <v>#DIV/0!</v>
      </c>
      <c r="G21" s="35" t="e">
        <f t="shared" si="0"/>
        <v>#DIV/0!</v>
      </c>
      <c r="H21" s="35" t="e">
        <f t="shared" si="0"/>
        <v>#DIV/0!</v>
      </c>
      <c r="I21" s="35" t="e">
        <f t="shared" si="0"/>
        <v>#DIV/0!</v>
      </c>
      <c r="J21" s="35" t="e">
        <f t="shared" si="0"/>
        <v>#DIV/0!</v>
      </c>
      <c r="K21" s="35" t="e">
        <f t="shared" si="0"/>
        <v>#DIV/0!</v>
      </c>
      <c r="L21" s="35" t="e">
        <f t="shared" si="0"/>
        <v>#DIV/0!</v>
      </c>
      <c r="M21" s="35" t="e">
        <f t="shared" si="0"/>
        <v>#DIV/0!</v>
      </c>
      <c r="N21" s="22"/>
    </row>
    <row r="22" spans="1:14" ht="15.75" customHeight="1" x14ac:dyDescent="0.2">
      <c r="A22" s="18" t="s">
        <v>129</v>
      </c>
      <c r="B22" s="111" t="e">
        <f>AVERAGE(B21:D21)</f>
        <v>#DIV/0!</v>
      </c>
      <c r="C22" s="112"/>
      <c r="D22" s="113"/>
      <c r="E22" s="111" t="e">
        <f t="shared" ref="E22" si="1">AVERAGE(E21:G21)</f>
        <v>#DIV/0!</v>
      </c>
      <c r="F22" s="112"/>
      <c r="G22" s="113"/>
      <c r="H22" s="111" t="e">
        <f t="shared" ref="H22" si="2">AVERAGE(H21:J21)</f>
        <v>#DIV/0!</v>
      </c>
      <c r="I22" s="112"/>
      <c r="J22" s="113"/>
      <c r="K22" s="111" t="e">
        <f t="shared" ref="K22" si="3">AVERAGE(K21:M21)</f>
        <v>#DIV/0!</v>
      </c>
      <c r="L22" s="112"/>
      <c r="M22" s="113"/>
      <c r="N22" s="22"/>
    </row>
    <row r="23" spans="1:14" ht="15.75" customHeight="1" x14ac:dyDescent="0.2">
      <c r="A23" s="18" t="s">
        <v>27</v>
      </c>
      <c r="B23" s="105">
        <v>0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7"/>
    </row>
    <row r="24" spans="1:14" ht="15.75" customHeight="1" x14ac:dyDescent="0.2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</row>
    <row r="25" spans="1:14" ht="15.75" customHeight="1" x14ac:dyDescent="0.2">
      <c r="A25" s="81" t="s">
        <v>28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</row>
    <row r="26" spans="1:14" ht="15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</row>
    <row r="27" spans="1:14" ht="15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</row>
    <row r="28" spans="1:14" ht="15.75" customHeight="1" x14ac:dyDescent="0.2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</row>
    <row r="29" spans="1:14" ht="15.75" customHeight="1" x14ac:dyDescent="0.2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</row>
    <row r="30" spans="1:14" ht="15.75" customHeight="1" x14ac:dyDescent="0.2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</row>
    <row r="31" spans="1:14" ht="15.75" customHeight="1" x14ac:dyDescent="0.2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</row>
    <row r="32" spans="1:14" ht="15.75" customHeight="1" x14ac:dyDescent="0.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</row>
    <row r="33" spans="1:13" ht="15.75" customHeight="1" x14ac:dyDescent="0.2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</row>
    <row r="34" spans="1:13" ht="15.75" customHeight="1" x14ac:dyDescent="0.2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ht="15.75" customHeight="1" x14ac:dyDescent="0.2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</row>
    <row r="36" spans="1:13" ht="15.75" customHeight="1" x14ac:dyDescent="0.2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</row>
    <row r="37" spans="1:13" ht="15.75" customHeight="1" x14ac:dyDescent="0.2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</row>
    <row r="38" spans="1:13" ht="15.75" customHeight="1" x14ac:dyDescent="0.2">
      <c r="A38" s="81" t="s">
        <v>29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 spans="1:13" ht="15.75" customHeight="1" x14ac:dyDescent="0.2">
      <c r="A39" s="14" t="s">
        <v>30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</row>
    <row r="40" spans="1:13" ht="15.75" customHeight="1" x14ac:dyDescent="0.2">
      <c r="A40" s="14" t="s">
        <v>31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</row>
    <row r="41" spans="1:13" ht="15.75" customHeight="1" x14ac:dyDescent="0.2">
      <c r="A41" s="14" t="s">
        <v>32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</row>
    <row r="42" spans="1:13" ht="15.75" customHeight="1" x14ac:dyDescent="0.2">
      <c r="A42" s="14" t="s">
        <v>33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3" ht="15.75" customHeight="1" x14ac:dyDescent="0.2">
      <c r="A43" s="14" t="s">
        <v>34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</row>
    <row r="44" spans="1:13" ht="15.75" customHeight="1" x14ac:dyDescent="0.2">
      <c r="A44" s="14" t="s">
        <v>35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</row>
    <row r="45" spans="1:13" ht="15.75" customHeight="1" x14ac:dyDescent="0.2">
      <c r="A45" s="14" t="s">
        <v>36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</row>
    <row r="46" spans="1:13" ht="15.75" customHeight="1" x14ac:dyDescent="0.2">
      <c r="A46" s="14" t="s">
        <v>37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</row>
    <row r="47" spans="1:13" ht="15.75" customHeight="1" x14ac:dyDescent="0.2">
      <c r="A47" s="14" t="s">
        <v>38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</row>
    <row r="48" spans="1:13" ht="15.75" customHeight="1" x14ac:dyDescent="0.2">
      <c r="A48" s="14" t="s">
        <v>39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</row>
    <row r="49" spans="1:13" ht="15.75" customHeight="1" x14ac:dyDescent="0.2">
      <c r="A49" s="14" t="s">
        <v>40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</row>
    <row r="50" spans="1:13" ht="15.75" customHeight="1" x14ac:dyDescent="0.2">
      <c r="A50" s="1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</row>
    <row r="51" spans="1:13" ht="15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 ht="15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ht="15.7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ht="15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ht="15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ht="15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ht="15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ht="15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ht="15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ht="15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ht="15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ht="15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ht="15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ht="15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ht="15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5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5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5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5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5.7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5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5.7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ht="15.7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ht="15.7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ht="15.75" customHeight="1" x14ac:dyDescent="0.2"/>
    <row r="76" spans="1:13" ht="15.75" customHeight="1" x14ac:dyDescent="0.2"/>
    <row r="77" spans="1:13" ht="15.75" customHeight="1" x14ac:dyDescent="0.2"/>
    <row r="78" spans="1:13" ht="15.75" customHeight="1" x14ac:dyDescent="0.2"/>
    <row r="79" spans="1:13" ht="15.75" customHeight="1" x14ac:dyDescent="0.2"/>
    <row r="80" spans="1:13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31">
    <mergeCell ref="B11:M11"/>
    <mergeCell ref="A1:A3"/>
    <mergeCell ref="B1:J3"/>
    <mergeCell ref="K1:M1"/>
    <mergeCell ref="K2:M2"/>
    <mergeCell ref="K3:M3"/>
    <mergeCell ref="A5:M5"/>
    <mergeCell ref="B6:M6"/>
    <mergeCell ref="B7:M7"/>
    <mergeCell ref="B8:M8"/>
    <mergeCell ref="B9:M9"/>
    <mergeCell ref="B10:M10"/>
    <mergeCell ref="A24:M24"/>
    <mergeCell ref="B12:M12"/>
    <mergeCell ref="B13:M13"/>
    <mergeCell ref="B14:M14"/>
    <mergeCell ref="A16:M16"/>
    <mergeCell ref="A17:A18"/>
    <mergeCell ref="B17:M17"/>
    <mergeCell ref="B22:D22"/>
    <mergeCell ref="E22:G22"/>
    <mergeCell ref="H22:J22"/>
    <mergeCell ref="K22:M22"/>
    <mergeCell ref="B23:M23"/>
    <mergeCell ref="B48:M50"/>
    <mergeCell ref="A25:M25"/>
    <mergeCell ref="A26:M37"/>
    <mergeCell ref="A38:M38"/>
    <mergeCell ref="B39:M41"/>
    <mergeCell ref="B42:M44"/>
    <mergeCell ref="B45:M47"/>
  </mergeCells>
  <pageMargins left="0.7" right="0.7" top="0.75" bottom="0.75" header="0.3" footer="0.3"/>
  <pageSetup paperSize="9" scale="62" orientation="portrait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Indicadores SST</vt:lpstr>
      <vt:lpstr>Ind 1 Seguimiento</vt:lpstr>
      <vt:lpstr>Ind 2 Capacitacion</vt:lpstr>
      <vt:lpstr>Ind 3 Ausentismo</vt:lpstr>
      <vt:lpstr>Ind 4 F AT</vt:lpstr>
      <vt:lpstr>Ind 5 Sev AT</vt:lpstr>
      <vt:lpstr>Ind 6 AT Mortal</vt:lpstr>
      <vt:lpstr>Ind 7 Enf Prev</vt:lpstr>
      <vt:lpstr>Ind 8 Enf Inc</vt:lpstr>
      <vt:lpstr>Ind 9 Estructura</vt:lpstr>
      <vt:lpstr>Ind 11 CondSalud</vt:lpstr>
      <vt:lpstr>'Ind 1 Seguimiento'!Área_de_impresión</vt:lpstr>
      <vt:lpstr>'Ind 11 CondSalud'!Área_de_impresión</vt:lpstr>
      <vt:lpstr>'Ind 2 Capacitacion'!Área_de_impresión</vt:lpstr>
      <vt:lpstr>'Ind 3 Ausentismo'!Área_de_impresión</vt:lpstr>
      <vt:lpstr>'Ind 4 F AT'!Área_de_impresión</vt:lpstr>
      <vt:lpstr>'Ind 5 Sev AT'!Área_de_impresión</vt:lpstr>
      <vt:lpstr>'Ind 6 AT Mortal'!Área_de_impresión</vt:lpstr>
      <vt:lpstr>'Ind 7 Enf Prev'!Área_de_impresión</vt:lpstr>
      <vt:lpstr>'Ind 8 Enf Inc'!Área_de_impresión</vt:lpstr>
      <vt:lpstr>'Ind 9 Estructura'!Área_de_impresión</vt:lpstr>
      <vt:lpstr>'Indicadores SST'!Área_de_impresión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 deaguas</dc:creator>
  <cp:lastModifiedBy>Jennifer Cuesta Martínez</cp:lastModifiedBy>
  <cp:lastPrinted>2024-01-03T20:46:19Z</cp:lastPrinted>
  <dcterms:created xsi:type="dcterms:W3CDTF">2023-05-01T22:24:36Z</dcterms:created>
  <dcterms:modified xsi:type="dcterms:W3CDTF">2024-01-09T20:22:59Z</dcterms:modified>
</cp:coreProperties>
</file>