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Users\carlos.guzman\Desktop\CORREOS SOLICITUDES Y RTAS\"/>
    </mc:Choice>
  </mc:AlternateContent>
  <xr:revisionPtr revIDLastSave="0" documentId="13_ncr:1_{4FD64B3A-619A-4AFD-BC49-C7EAEE392A51}" xr6:coauthVersionLast="47" xr6:coauthVersionMax="47" xr10:uidLastSave="{00000000-0000-0000-0000-000000000000}"/>
  <bookViews>
    <workbookView xWindow="-110" yWindow="-110" windowWidth="19420" windowHeight="10300" xr2:uid="{75E665D5-AB2C-4D14-A0A6-7AE4E0CD8451}"/>
  </bookViews>
  <sheets>
    <sheet name="EJECUCIÓN CONTRACTUAL 2025" sheetId="1" r:id="rId1"/>
  </sheets>
  <externalReferences>
    <externalReference r:id="rId2"/>
    <externalReference r:id="rId3"/>
  </externalReferences>
  <definedNames>
    <definedName name="_xlnm._FilterDatabase" localSheetId="0" hidden="1">'EJECUCIÓN CONTRACTUAL 2025'!$A$1:$U$75</definedName>
    <definedName name="_Hlk105592051">[1]Procesos!#REF!</definedName>
    <definedName name="_Hlk110374089">#REF!</definedName>
    <definedName name="_Hlk116555417">[1]Procesos!#REF!</definedName>
    <definedName name="_Hlk116633778">#REF!</definedName>
    <definedName name="_Hlk123304439">#REF!</definedName>
    <definedName name="_Hlk128223398">#REF!</definedName>
    <definedName name="_Hlk130314194">#REF!</definedName>
    <definedName name="_Hlk135679546">#REF!</definedName>
    <definedName name="_Hlk136005445">[1]Procesos!#REF!</definedName>
    <definedName name="_Hlk147495102">#REF!</definedName>
    <definedName name="_Hlk160516244">#REF!</definedName>
    <definedName name="_Hlk160521524">#REF!</definedName>
    <definedName name="_Hlk173746503">#REF!</definedName>
    <definedName name="_Hlk182415984">#REF!</definedName>
    <definedName name="_Hlk26523623">[1]Procesos!#REF!</definedName>
    <definedName name="_Hlk33176819">#REF!</definedName>
    <definedName name="_Hlk35642408">[1]Procesos!#REF!</definedName>
    <definedName name="_Hlk36109458">#REF!</definedName>
    <definedName name="_Hlk45700344">[1]Procesos!#REF!</definedName>
    <definedName name="_Hlk47457417">[1]Procesos!#REF!</definedName>
    <definedName name="_Hlk49347159">#REF!</definedName>
    <definedName name="_Hlk494276910">#REF!</definedName>
    <definedName name="_Hlk502916878">[1]Procesos!#REF!</definedName>
    <definedName name="_Hlk513191942">#REF!</definedName>
    <definedName name="_Hlk530041356">[1]Procesos!#REF!</definedName>
    <definedName name="_Hlk531544264">[1]Procesos!#REF!</definedName>
    <definedName name="_Hlk53164404">[1]Procesos!#REF!</definedName>
    <definedName name="_Hlk55479840">[1]Procesos!#REF!</definedName>
    <definedName name="_Hlk59641802">[1]Procesos!#REF!</definedName>
    <definedName name="_Hlk60602017">[1]Procesos!#REF!</definedName>
    <definedName name="_Hlk60749835">[1]Procesos!#REF!</definedName>
    <definedName name="_Hlk60759131">[1]Procesos!#REF!</definedName>
    <definedName name="_Hlk60763804">[1]Procesos!#REF!</definedName>
    <definedName name="_Hlk60924862">[1]Procesos!#REF!</definedName>
    <definedName name="_Hlk61360840">#REF!</definedName>
    <definedName name="_Hlk61547881">#REF!</definedName>
    <definedName name="_Hlk62552812">#REF!</definedName>
    <definedName name="_Hlk66049980">[1]Procesos!#REF!</definedName>
    <definedName name="_Hlk66205409">[1]Procesos!#REF!</definedName>
    <definedName name="_Hlk67899562">#REF!</definedName>
    <definedName name="_Hlk71897782">#REF!</definedName>
    <definedName name="_Hlk74786305">[1]Procesos!#REF!</definedName>
    <definedName name="_Hlk90834169">[1]Procesos!#REF!</definedName>
    <definedName name="_Hlk91056478">[1]Procesos!#REF!</definedName>
    <definedName name="lista_modalidad">[1]Hoja1!$A$1:$A$7</definedName>
    <definedName name="ModalidadContratacion">[2]ListaTipoContratacion!$C$4:$C$12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5" i="1" l="1"/>
  <c r="R75" i="1"/>
  <c r="L75" i="1"/>
  <c r="E75" i="1"/>
  <c r="D75" i="1"/>
  <c r="C75" i="1"/>
  <c r="B75" i="1"/>
  <c r="A75" i="1"/>
  <c r="F75" i="1" s="1"/>
  <c r="S74" i="1"/>
  <c r="R74" i="1"/>
  <c r="L74" i="1"/>
  <c r="K74" i="1"/>
  <c r="E74" i="1"/>
  <c r="D74" i="1"/>
  <c r="C74" i="1"/>
  <c r="B74" i="1"/>
  <c r="A74" i="1"/>
  <c r="S73" i="1"/>
  <c r="R73" i="1"/>
  <c r="L73" i="1"/>
  <c r="K73" i="1"/>
  <c r="E73" i="1"/>
  <c r="D73" i="1"/>
  <c r="C73" i="1"/>
  <c r="B73" i="1"/>
  <c r="A73" i="1"/>
  <c r="M73" i="1" s="1"/>
  <c r="S72" i="1"/>
  <c r="R72" i="1"/>
  <c r="L72" i="1"/>
  <c r="K72" i="1"/>
  <c r="F72" i="1"/>
  <c r="E72" i="1"/>
  <c r="D72" i="1"/>
  <c r="C72" i="1"/>
  <c r="B72" i="1"/>
  <c r="A72" i="1"/>
  <c r="M72" i="1" s="1"/>
  <c r="S71" i="1"/>
  <c r="R71" i="1"/>
  <c r="L71" i="1"/>
  <c r="K71" i="1"/>
  <c r="E71" i="1"/>
  <c r="D71" i="1"/>
  <c r="C71" i="1"/>
  <c r="B71" i="1"/>
  <c r="A71" i="1"/>
  <c r="F71" i="1" s="1"/>
  <c r="S70" i="1"/>
  <c r="R70" i="1"/>
  <c r="L70" i="1"/>
  <c r="K70" i="1"/>
  <c r="E70" i="1"/>
  <c r="D70" i="1"/>
  <c r="C70" i="1"/>
  <c r="B70" i="1"/>
  <c r="A70" i="1"/>
  <c r="S69" i="1"/>
  <c r="R69" i="1"/>
  <c r="L69" i="1"/>
  <c r="K69" i="1"/>
  <c r="E69" i="1"/>
  <c r="D69" i="1"/>
  <c r="C69" i="1"/>
  <c r="B69" i="1"/>
  <c r="A69" i="1"/>
  <c r="M69" i="1" s="1"/>
  <c r="S68" i="1"/>
  <c r="R68" i="1"/>
  <c r="L68" i="1"/>
  <c r="K68" i="1"/>
  <c r="E68" i="1"/>
  <c r="D68" i="1"/>
  <c r="C68" i="1"/>
  <c r="B68" i="1"/>
  <c r="A68" i="1"/>
  <c r="M68" i="1" s="1"/>
  <c r="S67" i="1"/>
  <c r="R67" i="1"/>
  <c r="L67" i="1"/>
  <c r="K67" i="1"/>
  <c r="E67" i="1"/>
  <c r="D67" i="1"/>
  <c r="C67" i="1"/>
  <c r="B67" i="1"/>
  <c r="A67" i="1"/>
  <c r="F67" i="1" s="1"/>
  <c r="S66" i="1"/>
  <c r="R66" i="1"/>
  <c r="L66" i="1"/>
  <c r="K66" i="1"/>
  <c r="E66" i="1"/>
  <c r="D66" i="1"/>
  <c r="C66" i="1"/>
  <c r="B66" i="1"/>
  <c r="A66" i="1"/>
  <c r="S65" i="1"/>
  <c r="R65" i="1"/>
  <c r="L65" i="1"/>
  <c r="K65" i="1"/>
  <c r="E65" i="1"/>
  <c r="D65" i="1"/>
  <c r="C65" i="1"/>
  <c r="B65" i="1"/>
  <c r="A65" i="1"/>
  <c r="M65" i="1" s="1"/>
  <c r="S64" i="1"/>
  <c r="R64" i="1"/>
  <c r="L64" i="1"/>
  <c r="K64" i="1"/>
  <c r="F64" i="1"/>
  <c r="E64" i="1"/>
  <c r="D64" i="1"/>
  <c r="C64" i="1"/>
  <c r="B64" i="1"/>
  <c r="A64" i="1"/>
  <c r="M64" i="1" s="1"/>
  <c r="S63" i="1"/>
  <c r="R63" i="1"/>
  <c r="L63" i="1"/>
  <c r="K63" i="1"/>
  <c r="E63" i="1"/>
  <c r="D63" i="1"/>
  <c r="C63" i="1"/>
  <c r="B63" i="1"/>
  <c r="A63" i="1"/>
  <c r="F63" i="1" s="1"/>
  <c r="S62" i="1"/>
  <c r="R62" i="1"/>
  <c r="L62" i="1"/>
  <c r="K62" i="1"/>
  <c r="E62" i="1"/>
  <c r="D62" i="1"/>
  <c r="C62" i="1"/>
  <c r="B62" i="1"/>
  <c r="A62" i="1"/>
  <c r="S61" i="1"/>
  <c r="R61" i="1"/>
  <c r="L61" i="1"/>
  <c r="K61" i="1"/>
  <c r="E61" i="1"/>
  <c r="D61" i="1"/>
  <c r="C61" i="1"/>
  <c r="B61" i="1"/>
  <c r="A61" i="1"/>
  <c r="M61" i="1" s="1"/>
  <c r="S60" i="1"/>
  <c r="R60" i="1"/>
  <c r="L60" i="1"/>
  <c r="K60" i="1"/>
  <c r="E60" i="1"/>
  <c r="D60" i="1"/>
  <c r="C60" i="1"/>
  <c r="B60" i="1"/>
  <c r="A60" i="1"/>
  <c r="M60" i="1" s="1"/>
  <c r="S59" i="1"/>
  <c r="R59" i="1"/>
  <c r="L59" i="1"/>
  <c r="K59" i="1"/>
  <c r="E59" i="1"/>
  <c r="D59" i="1"/>
  <c r="C59" i="1"/>
  <c r="B59" i="1"/>
  <c r="A59" i="1"/>
  <c r="F59" i="1" s="1"/>
  <c r="S58" i="1"/>
  <c r="R58" i="1"/>
  <c r="L58" i="1"/>
  <c r="K58" i="1"/>
  <c r="E58" i="1"/>
  <c r="D58" i="1"/>
  <c r="C58" i="1"/>
  <c r="B58" i="1"/>
  <c r="A58" i="1"/>
  <c r="S57" i="1"/>
  <c r="R57" i="1"/>
  <c r="L57" i="1"/>
  <c r="K57" i="1"/>
  <c r="E57" i="1"/>
  <c r="D57" i="1"/>
  <c r="C57" i="1"/>
  <c r="B57" i="1"/>
  <c r="A57" i="1"/>
  <c r="M57" i="1" s="1"/>
  <c r="S56" i="1"/>
  <c r="R56" i="1"/>
  <c r="L56" i="1"/>
  <c r="K56" i="1"/>
  <c r="E56" i="1"/>
  <c r="D56" i="1"/>
  <c r="C56" i="1"/>
  <c r="B56" i="1"/>
  <c r="A56" i="1"/>
  <c r="M56" i="1" s="1"/>
  <c r="S55" i="1"/>
  <c r="R55" i="1"/>
  <c r="L55" i="1"/>
  <c r="K55" i="1"/>
  <c r="E55" i="1"/>
  <c r="D55" i="1"/>
  <c r="C55" i="1"/>
  <c r="B55" i="1"/>
  <c r="A55" i="1"/>
  <c r="F55" i="1" s="1"/>
  <c r="S54" i="1"/>
  <c r="R54" i="1"/>
  <c r="L54" i="1"/>
  <c r="K54" i="1"/>
  <c r="E54" i="1"/>
  <c r="D54" i="1"/>
  <c r="C54" i="1"/>
  <c r="B54" i="1"/>
  <c r="A54" i="1"/>
  <c r="S53" i="1"/>
  <c r="R53" i="1"/>
  <c r="L53" i="1"/>
  <c r="K53" i="1"/>
  <c r="E53" i="1"/>
  <c r="D53" i="1"/>
  <c r="C53" i="1"/>
  <c r="B53" i="1"/>
  <c r="A53" i="1"/>
  <c r="M53" i="1" s="1"/>
  <c r="S52" i="1"/>
  <c r="R52" i="1"/>
  <c r="L52" i="1"/>
  <c r="K52" i="1"/>
  <c r="F52" i="1"/>
  <c r="E52" i="1"/>
  <c r="D52" i="1"/>
  <c r="C52" i="1"/>
  <c r="B52" i="1"/>
  <c r="A52" i="1"/>
  <c r="M52" i="1" s="1"/>
  <c r="S51" i="1"/>
  <c r="R51" i="1"/>
  <c r="L51" i="1"/>
  <c r="K51" i="1"/>
  <c r="E51" i="1"/>
  <c r="D51" i="1"/>
  <c r="C51" i="1"/>
  <c r="B51" i="1"/>
  <c r="A51" i="1"/>
  <c r="F51" i="1" s="1"/>
  <c r="S50" i="1"/>
  <c r="R50" i="1"/>
  <c r="L50" i="1"/>
  <c r="K50" i="1"/>
  <c r="E50" i="1"/>
  <c r="D50" i="1"/>
  <c r="C50" i="1"/>
  <c r="B50" i="1"/>
  <c r="A50" i="1"/>
  <c r="S49" i="1"/>
  <c r="R49" i="1"/>
  <c r="L49" i="1"/>
  <c r="K49" i="1"/>
  <c r="E49" i="1"/>
  <c r="D49" i="1"/>
  <c r="C49" i="1"/>
  <c r="B49" i="1"/>
  <c r="A49" i="1"/>
  <c r="M49" i="1" s="1"/>
  <c r="S48" i="1"/>
  <c r="R48" i="1"/>
  <c r="L48" i="1"/>
  <c r="K48" i="1"/>
  <c r="E48" i="1"/>
  <c r="D48" i="1"/>
  <c r="C48" i="1"/>
  <c r="B48" i="1"/>
  <c r="A48" i="1"/>
  <c r="M48" i="1" s="1"/>
  <c r="S47" i="1"/>
  <c r="R47" i="1"/>
  <c r="L47" i="1"/>
  <c r="K47" i="1"/>
  <c r="E47" i="1"/>
  <c r="D47" i="1"/>
  <c r="C47" i="1"/>
  <c r="B47" i="1"/>
  <c r="A47" i="1"/>
  <c r="F47" i="1" s="1"/>
  <c r="S46" i="1"/>
  <c r="R46" i="1"/>
  <c r="L46" i="1"/>
  <c r="K46" i="1"/>
  <c r="E46" i="1"/>
  <c r="D46" i="1"/>
  <c r="C46" i="1"/>
  <c r="B46" i="1"/>
  <c r="A46" i="1"/>
  <c r="S45" i="1"/>
  <c r="R45" i="1"/>
  <c r="L45" i="1"/>
  <c r="K45" i="1"/>
  <c r="E45" i="1"/>
  <c r="D45" i="1"/>
  <c r="C45" i="1"/>
  <c r="B45" i="1"/>
  <c r="A45" i="1"/>
  <c r="M45" i="1" s="1"/>
  <c r="S44" i="1"/>
  <c r="R44" i="1"/>
  <c r="L44" i="1"/>
  <c r="K44" i="1"/>
  <c r="E44" i="1"/>
  <c r="D44" i="1"/>
  <c r="C44" i="1"/>
  <c r="B44" i="1"/>
  <c r="A44" i="1"/>
  <c r="M44" i="1" s="1"/>
  <c r="S43" i="1"/>
  <c r="R43" i="1"/>
  <c r="L43" i="1"/>
  <c r="K43" i="1"/>
  <c r="E43" i="1"/>
  <c r="D43" i="1"/>
  <c r="C43" i="1"/>
  <c r="B43" i="1"/>
  <c r="A43" i="1"/>
  <c r="F43" i="1" s="1"/>
  <c r="S42" i="1"/>
  <c r="R42" i="1"/>
  <c r="L42" i="1"/>
  <c r="K42" i="1"/>
  <c r="E42" i="1"/>
  <c r="D42" i="1"/>
  <c r="C42" i="1"/>
  <c r="B42" i="1"/>
  <c r="A42" i="1"/>
  <c r="S41" i="1"/>
  <c r="R41" i="1"/>
  <c r="L41" i="1"/>
  <c r="K41" i="1"/>
  <c r="E41" i="1"/>
  <c r="D41" i="1"/>
  <c r="C41" i="1"/>
  <c r="B41" i="1"/>
  <c r="A41" i="1"/>
  <c r="M41" i="1" s="1"/>
  <c r="S40" i="1"/>
  <c r="R40" i="1"/>
  <c r="L40" i="1"/>
  <c r="K40" i="1"/>
  <c r="E40" i="1"/>
  <c r="D40" i="1"/>
  <c r="C40" i="1"/>
  <c r="B40" i="1"/>
  <c r="A40" i="1"/>
  <c r="F40" i="1" s="1"/>
  <c r="S39" i="1"/>
  <c r="R39" i="1"/>
  <c r="L39" i="1"/>
  <c r="K39" i="1"/>
  <c r="E39" i="1"/>
  <c r="D39" i="1"/>
  <c r="C39" i="1"/>
  <c r="B39" i="1"/>
  <c r="A39" i="1"/>
  <c r="F39" i="1" s="1"/>
  <c r="S38" i="1"/>
  <c r="R38" i="1"/>
  <c r="L38" i="1"/>
  <c r="K38" i="1"/>
  <c r="E38" i="1"/>
  <c r="D38" i="1"/>
  <c r="C38" i="1"/>
  <c r="B38" i="1"/>
  <c r="A38" i="1"/>
  <c r="S37" i="1"/>
  <c r="R37" i="1"/>
  <c r="L37" i="1"/>
  <c r="K37" i="1"/>
  <c r="E37" i="1"/>
  <c r="D37" i="1"/>
  <c r="C37" i="1"/>
  <c r="B37" i="1"/>
  <c r="A37" i="1"/>
  <c r="M37" i="1" s="1"/>
  <c r="S36" i="1"/>
  <c r="R36" i="1"/>
  <c r="L36" i="1"/>
  <c r="K36" i="1"/>
  <c r="E36" i="1"/>
  <c r="D36" i="1"/>
  <c r="C36" i="1"/>
  <c r="B36" i="1"/>
  <c r="A36" i="1"/>
  <c r="F36" i="1" s="1"/>
  <c r="S35" i="1"/>
  <c r="R35" i="1"/>
  <c r="L35" i="1"/>
  <c r="K35" i="1"/>
  <c r="E35" i="1"/>
  <c r="D35" i="1"/>
  <c r="C35" i="1"/>
  <c r="B35" i="1"/>
  <c r="A35" i="1"/>
  <c r="F35" i="1" s="1"/>
  <c r="S34" i="1"/>
  <c r="R34" i="1"/>
  <c r="L34" i="1"/>
  <c r="K34" i="1"/>
  <c r="E34" i="1"/>
  <c r="D34" i="1"/>
  <c r="C34" i="1"/>
  <c r="B34" i="1"/>
  <c r="A34" i="1"/>
  <c r="M34" i="1" s="1"/>
  <c r="S33" i="1"/>
  <c r="R33" i="1"/>
  <c r="L33" i="1"/>
  <c r="K33" i="1"/>
  <c r="E33" i="1"/>
  <c r="D33" i="1"/>
  <c r="C33" i="1"/>
  <c r="B33" i="1"/>
  <c r="A33" i="1"/>
  <c r="F33" i="1" s="1"/>
  <c r="G33" i="1" s="1"/>
  <c r="S32" i="1"/>
  <c r="R32" i="1"/>
  <c r="L32" i="1"/>
  <c r="K32" i="1"/>
  <c r="E32" i="1"/>
  <c r="D32" i="1"/>
  <c r="C32" i="1"/>
  <c r="B32" i="1"/>
  <c r="A32" i="1"/>
  <c r="M32" i="1" s="1"/>
  <c r="S31" i="1"/>
  <c r="R31" i="1"/>
  <c r="L31" i="1"/>
  <c r="K31" i="1"/>
  <c r="E31" i="1"/>
  <c r="D31" i="1"/>
  <c r="C31" i="1"/>
  <c r="B31" i="1"/>
  <c r="A31" i="1"/>
  <c r="F31" i="1" s="1"/>
  <c r="S30" i="1"/>
  <c r="R30" i="1"/>
  <c r="L30" i="1"/>
  <c r="K30" i="1"/>
  <c r="E30" i="1"/>
  <c r="D30" i="1"/>
  <c r="C30" i="1"/>
  <c r="B30" i="1"/>
  <c r="A30" i="1"/>
  <c r="M30" i="1" s="1"/>
  <c r="S29" i="1"/>
  <c r="R29" i="1"/>
  <c r="L29" i="1"/>
  <c r="K29" i="1"/>
  <c r="E29" i="1"/>
  <c r="D29" i="1"/>
  <c r="C29" i="1"/>
  <c r="B29" i="1"/>
  <c r="A29" i="1"/>
  <c r="F29" i="1" s="1"/>
  <c r="S28" i="1"/>
  <c r="R28" i="1"/>
  <c r="L28" i="1"/>
  <c r="K28" i="1"/>
  <c r="E28" i="1"/>
  <c r="D28" i="1"/>
  <c r="C28" i="1"/>
  <c r="B28" i="1"/>
  <c r="A28" i="1"/>
  <c r="M28" i="1" s="1"/>
  <c r="S27" i="1"/>
  <c r="R27" i="1"/>
  <c r="L27" i="1"/>
  <c r="K27" i="1"/>
  <c r="E27" i="1"/>
  <c r="D27" i="1"/>
  <c r="C27" i="1"/>
  <c r="B27" i="1"/>
  <c r="A27" i="1"/>
  <c r="F27" i="1" s="1"/>
  <c r="S26" i="1"/>
  <c r="R26" i="1"/>
  <c r="L26" i="1"/>
  <c r="K26" i="1"/>
  <c r="E26" i="1"/>
  <c r="D26" i="1"/>
  <c r="C26" i="1"/>
  <c r="B26" i="1"/>
  <c r="A26" i="1"/>
  <c r="M26" i="1" s="1"/>
  <c r="S25" i="1"/>
  <c r="R25" i="1"/>
  <c r="L25" i="1"/>
  <c r="K25" i="1"/>
  <c r="E25" i="1"/>
  <c r="D25" i="1"/>
  <c r="C25" i="1"/>
  <c r="B25" i="1"/>
  <c r="A25" i="1"/>
  <c r="M25" i="1" s="1"/>
  <c r="S24" i="1"/>
  <c r="R24" i="1"/>
  <c r="L24" i="1"/>
  <c r="K24" i="1"/>
  <c r="E24" i="1"/>
  <c r="D24" i="1"/>
  <c r="C24" i="1"/>
  <c r="B24" i="1"/>
  <c r="A24" i="1"/>
  <c r="M24" i="1" s="1"/>
  <c r="S23" i="1"/>
  <c r="R23" i="1"/>
  <c r="L23" i="1"/>
  <c r="K23" i="1"/>
  <c r="E23" i="1"/>
  <c r="D23" i="1"/>
  <c r="C23" i="1"/>
  <c r="B23" i="1"/>
  <c r="A23" i="1"/>
  <c r="F23" i="1" s="1"/>
  <c r="S22" i="1"/>
  <c r="R22" i="1"/>
  <c r="L22" i="1"/>
  <c r="K22" i="1"/>
  <c r="F22" i="1"/>
  <c r="E22" i="1"/>
  <c r="D22" i="1"/>
  <c r="C22" i="1"/>
  <c r="B22" i="1"/>
  <c r="A22" i="1"/>
  <c r="M22" i="1" s="1"/>
  <c r="S21" i="1"/>
  <c r="R21" i="1"/>
  <c r="L21" i="1"/>
  <c r="K21" i="1"/>
  <c r="F21" i="1"/>
  <c r="E21" i="1"/>
  <c r="D21" i="1"/>
  <c r="C21" i="1"/>
  <c r="B21" i="1"/>
  <c r="A21" i="1"/>
  <c r="M21" i="1" s="1"/>
  <c r="S20" i="1"/>
  <c r="R20" i="1"/>
  <c r="L20" i="1"/>
  <c r="K20" i="1"/>
  <c r="E20" i="1"/>
  <c r="D20" i="1"/>
  <c r="C20" i="1"/>
  <c r="B20" i="1"/>
  <c r="A20" i="1"/>
  <c r="F20" i="1" s="1"/>
  <c r="S19" i="1"/>
  <c r="R19" i="1"/>
  <c r="L19" i="1"/>
  <c r="K19" i="1"/>
  <c r="E19" i="1"/>
  <c r="D19" i="1"/>
  <c r="C19" i="1"/>
  <c r="B19" i="1"/>
  <c r="A19" i="1"/>
  <c r="F19" i="1" s="1"/>
  <c r="S18" i="1"/>
  <c r="R18" i="1"/>
  <c r="L18" i="1"/>
  <c r="K18" i="1"/>
  <c r="E18" i="1"/>
  <c r="D18" i="1"/>
  <c r="C18" i="1"/>
  <c r="B18" i="1"/>
  <c r="A18" i="1"/>
  <c r="M18" i="1" s="1"/>
  <c r="S17" i="1"/>
  <c r="R17" i="1"/>
  <c r="L17" i="1"/>
  <c r="K17" i="1"/>
  <c r="F17" i="1"/>
  <c r="E17" i="1"/>
  <c r="D17" i="1"/>
  <c r="C17" i="1"/>
  <c r="B17" i="1"/>
  <c r="A17" i="1"/>
  <c r="M17" i="1" s="1"/>
  <c r="S16" i="1"/>
  <c r="R16" i="1"/>
  <c r="L16" i="1"/>
  <c r="K16" i="1"/>
  <c r="E16" i="1"/>
  <c r="D16" i="1"/>
  <c r="C16" i="1"/>
  <c r="B16" i="1"/>
  <c r="A16" i="1"/>
  <c r="F16" i="1" s="1"/>
  <c r="S15" i="1"/>
  <c r="R15" i="1"/>
  <c r="L15" i="1"/>
  <c r="K15" i="1"/>
  <c r="E15" i="1"/>
  <c r="D15" i="1"/>
  <c r="C15" i="1"/>
  <c r="B15" i="1"/>
  <c r="A15" i="1"/>
  <c r="F15" i="1" s="1"/>
  <c r="S14" i="1"/>
  <c r="R14" i="1"/>
  <c r="L14" i="1"/>
  <c r="K14" i="1"/>
  <c r="E14" i="1"/>
  <c r="D14" i="1"/>
  <c r="C14" i="1"/>
  <c r="B14" i="1"/>
  <c r="A14" i="1"/>
  <c r="M14" i="1" s="1"/>
  <c r="S13" i="1"/>
  <c r="R13" i="1"/>
  <c r="L13" i="1"/>
  <c r="K13" i="1"/>
  <c r="E13" i="1"/>
  <c r="D13" i="1"/>
  <c r="C13" i="1"/>
  <c r="B13" i="1"/>
  <c r="A13" i="1"/>
  <c r="M13" i="1" s="1"/>
  <c r="S12" i="1"/>
  <c r="R12" i="1"/>
  <c r="L12" i="1"/>
  <c r="K12" i="1"/>
  <c r="F12" i="1"/>
  <c r="E12" i="1"/>
  <c r="D12" i="1"/>
  <c r="C12" i="1"/>
  <c r="B12" i="1"/>
  <c r="A12" i="1"/>
  <c r="M12" i="1" s="1"/>
  <c r="S11" i="1"/>
  <c r="R11" i="1"/>
  <c r="L11" i="1"/>
  <c r="K11" i="1"/>
  <c r="E11" i="1"/>
  <c r="D11" i="1"/>
  <c r="C11" i="1"/>
  <c r="B11" i="1"/>
  <c r="A11" i="1"/>
  <c r="F11" i="1" s="1"/>
  <c r="S10" i="1"/>
  <c r="R10" i="1"/>
  <c r="L10" i="1"/>
  <c r="K10" i="1"/>
  <c r="E10" i="1"/>
  <c r="D10" i="1"/>
  <c r="C10" i="1"/>
  <c r="B10" i="1"/>
  <c r="A10" i="1"/>
  <c r="M10" i="1" s="1"/>
  <c r="S9" i="1"/>
  <c r="R9" i="1"/>
  <c r="L9" i="1"/>
  <c r="K9" i="1"/>
  <c r="E9" i="1"/>
  <c r="D9" i="1"/>
  <c r="C9" i="1"/>
  <c r="B9" i="1"/>
  <c r="A9" i="1"/>
  <c r="F9" i="1" s="1"/>
  <c r="S8" i="1"/>
  <c r="R8" i="1"/>
  <c r="L8" i="1"/>
  <c r="K8" i="1"/>
  <c r="E8" i="1"/>
  <c r="D8" i="1"/>
  <c r="C8" i="1"/>
  <c r="B8" i="1"/>
  <c r="A8" i="1"/>
  <c r="M8" i="1" s="1"/>
  <c r="S7" i="1"/>
  <c r="R7" i="1"/>
  <c r="L7" i="1"/>
  <c r="K7" i="1"/>
  <c r="E7" i="1"/>
  <c r="D7" i="1"/>
  <c r="C7" i="1"/>
  <c r="B7" i="1"/>
  <c r="A7" i="1"/>
  <c r="F7" i="1" s="1"/>
  <c r="S6" i="1"/>
  <c r="R6" i="1"/>
  <c r="L6" i="1"/>
  <c r="K6" i="1"/>
  <c r="E6" i="1"/>
  <c r="D6" i="1"/>
  <c r="C6" i="1"/>
  <c r="B6" i="1"/>
  <c r="A6" i="1"/>
  <c r="M6" i="1" s="1"/>
  <c r="S5" i="1"/>
  <c r="R5" i="1"/>
  <c r="L5" i="1"/>
  <c r="K5" i="1"/>
  <c r="E5" i="1"/>
  <c r="D5" i="1"/>
  <c r="C5" i="1"/>
  <c r="B5" i="1"/>
  <c r="A5" i="1"/>
  <c r="F5" i="1" s="1"/>
  <c r="S4" i="1"/>
  <c r="R4" i="1"/>
  <c r="L4" i="1"/>
  <c r="K4" i="1"/>
  <c r="F4" i="1"/>
  <c r="E4" i="1"/>
  <c r="D4" i="1"/>
  <c r="C4" i="1"/>
  <c r="B4" i="1"/>
  <c r="A4" i="1"/>
  <c r="M4" i="1" s="1"/>
  <c r="S3" i="1"/>
  <c r="R3" i="1"/>
  <c r="L3" i="1"/>
  <c r="K3" i="1"/>
  <c r="E3" i="1"/>
  <c r="D3" i="1"/>
  <c r="C3" i="1"/>
  <c r="B3" i="1"/>
  <c r="A3" i="1"/>
  <c r="F3" i="1" s="1"/>
  <c r="S2" i="1"/>
  <c r="R2" i="1"/>
  <c r="L2" i="1"/>
  <c r="K2" i="1"/>
  <c r="E2" i="1"/>
  <c r="D2" i="1"/>
  <c r="C2" i="1"/>
  <c r="B2" i="1"/>
  <c r="A2" i="1"/>
  <c r="M2" i="1" s="1"/>
  <c r="M63" i="1" l="1"/>
  <c r="M11" i="1"/>
  <c r="G16" i="1"/>
  <c r="G5" i="1"/>
  <c r="J5" i="1" s="1"/>
  <c r="F8" i="1"/>
  <c r="G8" i="1" s="1"/>
  <c r="F25" i="1"/>
  <c r="G25" i="1" s="1"/>
  <c r="J25" i="1" s="1"/>
  <c r="G29" i="1"/>
  <c r="G56" i="1"/>
  <c r="F14" i="1"/>
  <c r="F56" i="1"/>
  <c r="M16" i="1"/>
  <c r="G17" i="1"/>
  <c r="J17" i="1" s="1"/>
  <c r="M35" i="1"/>
  <c r="F48" i="1"/>
  <c r="G55" i="1"/>
  <c r="M59" i="1"/>
  <c r="F60" i="1"/>
  <c r="G60" i="1" s="1"/>
  <c r="I60" i="1" s="1"/>
  <c r="F32" i="1"/>
  <c r="G32" i="1" s="1"/>
  <c r="F44" i="1"/>
  <c r="G44" i="1" s="1"/>
  <c r="I44" i="1" s="1"/>
  <c r="G12" i="1"/>
  <c r="G27" i="1"/>
  <c r="J27" i="1" s="1"/>
  <c r="G39" i="1"/>
  <c r="I39" i="1" s="1"/>
  <c r="F10" i="1"/>
  <c r="G10" i="1" s="1"/>
  <c r="J10" i="1" s="1"/>
  <c r="G20" i="1"/>
  <c r="I20" i="1" s="1"/>
  <c r="M23" i="1"/>
  <c r="F24" i="1"/>
  <c r="G24" i="1" s="1"/>
  <c r="G51" i="1"/>
  <c r="I51" i="1" s="1"/>
  <c r="G22" i="1"/>
  <c r="I22" i="1" s="1"/>
  <c r="F28" i="1"/>
  <c r="F34" i="1"/>
  <c r="G34" i="1" s="1"/>
  <c r="J34" i="1" s="1"/>
  <c r="M5" i="1"/>
  <c r="F6" i="1"/>
  <c r="G6" i="1" s="1"/>
  <c r="M39" i="1"/>
  <c r="G64" i="1"/>
  <c r="I64" i="1" s="1"/>
  <c r="G71" i="1"/>
  <c r="M40" i="1"/>
  <c r="G14" i="1"/>
  <c r="J14" i="1" s="1"/>
  <c r="M20" i="1"/>
  <c r="G21" i="1"/>
  <c r="J21" i="1" s="1"/>
  <c r="M36" i="1"/>
  <c r="G4" i="1"/>
  <c r="M27" i="1"/>
  <c r="G28" i="1"/>
  <c r="J28" i="1" s="1"/>
  <c r="G48" i="1"/>
  <c r="J48" i="1" s="1"/>
  <c r="G52" i="1"/>
  <c r="I52" i="1" s="1"/>
  <c r="M55" i="1"/>
  <c r="M67" i="1"/>
  <c r="F68" i="1"/>
  <c r="G68" i="1" s="1"/>
  <c r="M31" i="1"/>
  <c r="G40" i="1"/>
  <c r="J40" i="1" s="1"/>
  <c r="M43" i="1"/>
  <c r="M47" i="1"/>
  <c r="M51" i="1"/>
  <c r="M71" i="1"/>
  <c r="M75" i="1"/>
  <c r="G36" i="1"/>
  <c r="F65" i="1"/>
  <c r="G65" i="1" s="1"/>
  <c r="J65" i="1" s="1"/>
  <c r="F69" i="1"/>
  <c r="G69" i="1" s="1"/>
  <c r="F13" i="1"/>
  <c r="G13" i="1" s="1"/>
  <c r="J13" i="1" s="1"/>
  <c r="F30" i="1"/>
  <c r="G30" i="1" s="1"/>
  <c r="F49" i="1"/>
  <c r="G49" i="1" s="1"/>
  <c r="J49" i="1" s="1"/>
  <c r="F73" i="1"/>
  <c r="G73" i="1" s="1"/>
  <c r="J73" i="1" s="1"/>
  <c r="I4" i="1"/>
  <c r="J4" i="1"/>
  <c r="I36" i="1"/>
  <c r="J36" i="1"/>
  <c r="G9" i="1"/>
  <c r="I12" i="1"/>
  <c r="J12" i="1"/>
  <c r="I13" i="1"/>
  <c r="I29" i="1"/>
  <c r="J29" i="1"/>
  <c r="J33" i="1"/>
  <c r="I33" i="1"/>
  <c r="I56" i="1"/>
  <c r="J56" i="1"/>
  <c r="J51" i="1"/>
  <c r="M66" i="1"/>
  <c r="F66" i="1"/>
  <c r="G66" i="1" s="1"/>
  <c r="M74" i="1"/>
  <c r="F74" i="1"/>
  <c r="G74" i="1" s="1"/>
  <c r="M50" i="1"/>
  <c r="F50" i="1"/>
  <c r="G50" i="1" s="1"/>
  <c r="G47" i="1"/>
  <c r="G63" i="1"/>
  <c r="J22" i="1"/>
  <c r="M29" i="1"/>
  <c r="F45" i="1"/>
  <c r="G45" i="1" s="1"/>
  <c r="M46" i="1"/>
  <c r="F46" i="1"/>
  <c r="G46" i="1" s="1"/>
  <c r="F61" i="1"/>
  <c r="G61" i="1" s="1"/>
  <c r="M62" i="1"/>
  <c r="F62" i="1"/>
  <c r="G62" i="1" s="1"/>
  <c r="J71" i="1"/>
  <c r="I71" i="1"/>
  <c r="I16" i="1"/>
  <c r="J16" i="1"/>
  <c r="M9" i="1"/>
  <c r="G7" i="1"/>
  <c r="I24" i="1"/>
  <c r="J24" i="1"/>
  <c r="F2" i="1"/>
  <c r="G2" i="1" s="1"/>
  <c r="I17" i="1"/>
  <c r="G19" i="1"/>
  <c r="F26" i="1"/>
  <c r="G26" i="1" s="1"/>
  <c r="M3" i="1"/>
  <c r="G11" i="1"/>
  <c r="M15" i="1"/>
  <c r="G23" i="1"/>
  <c r="M33" i="1"/>
  <c r="G43" i="1"/>
  <c r="G59" i="1"/>
  <c r="M70" i="1"/>
  <c r="F70" i="1"/>
  <c r="G70" i="1" s="1"/>
  <c r="F41" i="1"/>
  <c r="G41" i="1" s="1"/>
  <c r="M42" i="1"/>
  <c r="F42" i="1"/>
  <c r="G42" i="1" s="1"/>
  <c r="F57" i="1"/>
  <c r="G57" i="1" s="1"/>
  <c r="M58" i="1"/>
  <c r="F58" i="1"/>
  <c r="G58" i="1" s="1"/>
  <c r="G72" i="1"/>
  <c r="I25" i="1"/>
  <c r="I27" i="1"/>
  <c r="G31" i="1"/>
  <c r="J39" i="1"/>
  <c r="J55" i="1"/>
  <c r="I55" i="1"/>
  <c r="G3" i="1"/>
  <c r="M7" i="1"/>
  <c r="F18" i="1"/>
  <c r="G18" i="1" s="1"/>
  <c r="G15" i="1"/>
  <c r="M19" i="1"/>
  <c r="G35" i="1"/>
  <c r="F37" i="1"/>
  <c r="G37" i="1" s="1"/>
  <c r="M38" i="1"/>
  <c r="F38" i="1"/>
  <c r="G38" i="1" s="1"/>
  <c r="F53" i="1"/>
  <c r="G53" i="1" s="1"/>
  <c r="M54" i="1"/>
  <c r="F54" i="1"/>
  <c r="G54" i="1" s="1"/>
  <c r="G67" i="1"/>
  <c r="G75" i="1"/>
  <c r="J8" i="1" l="1"/>
  <c r="I8" i="1"/>
  <c r="J44" i="1"/>
  <c r="I10" i="1"/>
  <c r="I5" i="1"/>
  <c r="I28" i="1"/>
  <c r="I34" i="1"/>
  <c r="I6" i="1"/>
  <c r="J6" i="1"/>
  <c r="I32" i="1"/>
  <c r="J32" i="1"/>
  <c r="J64" i="1"/>
  <c r="J52" i="1"/>
  <c r="J20" i="1"/>
  <c r="J60" i="1"/>
  <c r="J69" i="1"/>
  <c r="I69" i="1"/>
  <c r="I68" i="1"/>
  <c r="J68" i="1"/>
  <c r="I49" i="1"/>
  <c r="I40" i="1"/>
  <c r="I21" i="1"/>
  <c r="I14" i="1"/>
  <c r="I73" i="1"/>
  <c r="I48" i="1"/>
  <c r="I30" i="1"/>
  <c r="J30" i="1"/>
  <c r="I65" i="1"/>
  <c r="J23" i="1"/>
  <c r="I23" i="1"/>
  <c r="J35" i="1"/>
  <c r="I35" i="1"/>
  <c r="I41" i="1"/>
  <c r="J41" i="1"/>
  <c r="J11" i="1"/>
  <c r="I11" i="1"/>
  <c r="J7" i="1"/>
  <c r="I7" i="1"/>
  <c r="J47" i="1"/>
  <c r="I47" i="1"/>
  <c r="J75" i="1"/>
  <c r="I75" i="1"/>
  <c r="I9" i="1"/>
  <c r="J9" i="1"/>
  <c r="J67" i="1"/>
  <c r="I67" i="1"/>
  <c r="J70" i="1"/>
  <c r="I70" i="1"/>
  <c r="J45" i="1"/>
  <c r="I45" i="1"/>
  <c r="J50" i="1"/>
  <c r="I50" i="1"/>
  <c r="J74" i="1"/>
  <c r="I74" i="1"/>
  <c r="J46" i="1"/>
  <c r="I46" i="1"/>
  <c r="J54" i="1"/>
  <c r="I54" i="1"/>
  <c r="J15" i="1"/>
  <c r="I15" i="1"/>
  <c r="I72" i="1"/>
  <c r="J72" i="1"/>
  <c r="J26" i="1"/>
  <c r="I26" i="1"/>
  <c r="J42" i="1"/>
  <c r="I42" i="1"/>
  <c r="J18" i="1"/>
  <c r="I18" i="1"/>
  <c r="J58" i="1"/>
  <c r="I58" i="1"/>
  <c r="J59" i="1"/>
  <c r="I59" i="1"/>
  <c r="J19" i="1"/>
  <c r="I19" i="1"/>
  <c r="J66" i="1"/>
  <c r="I66" i="1"/>
  <c r="J61" i="1"/>
  <c r="I61" i="1"/>
  <c r="J53" i="1"/>
  <c r="I53" i="1"/>
  <c r="J31" i="1"/>
  <c r="I31" i="1"/>
  <c r="J43" i="1"/>
  <c r="I43" i="1"/>
  <c r="J62" i="1"/>
  <c r="I62" i="1"/>
  <c r="I37" i="1"/>
  <c r="J37" i="1"/>
  <c r="J38" i="1"/>
  <c r="I38" i="1"/>
  <c r="I3" i="1"/>
  <c r="J3" i="1"/>
  <c r="I57" i="1"/>
  <c r="J57" i="1"/>
  <c r="I2" i="1"/>
  <c r="J2" i="1"/>
  <c r="J63" i="1"/>
  <c r="I63" i="1"/>
</calcChain>
</file>

<file path=xl/sharedStrings.xml><?xml version="1.0" encoding="utf-8"?>
<sst xmlns="http://schemas.openxmlformats.org/spreadsheetml/2006/main" count="394" uniqueCount="107">
  <si>
    <t>Nº. CONTRATO</t>
  </si>
  <si>
    <t>NOMBRE DEL CONTRATISTA</t>
  </si>
  <si>
    <t>MODALIDAD</t>
  </si>
  <si>
    <t>OBJETO</t>
  </si>
  <si>
    <t>VALOR INICIAL</t>
  </si>
  <si>
    <t>ADICIÓN / REDUCCIÓN</t>
  </si>
  <si>
    <t>VALOR ACTUAL DEL CONTRATO</t>
  </si>
  <si>
    <t>RECURSOS PAGADOS (Info ejecución secop II o TVEC a corte del 30 mes anterior.</t>
  </si>
  <si>
    <t>RECURSOS PTES POR PAGAR</t>
  </si>
  <si>
    <t>EJECUCIÓN PRESUPUESTAL</t>
  </si>
  <si>
    <t>Fecha de Inicio del Contrato</t>
  </si>
  <si>
    <t>Fecha Fin del contrato</t>
  </si>
  <si>
    <t>FECHA DE PRORROGA (HASTA)/FEHA DE TERMINACIÓN ANTICIPADA</t>
  </si>
  <si>
    <t>TIPO DE CONTRATO</t>
  </si>
  <si>
    <t>Destino Gasto</t>
  </si>
  <si>
    <t>LINK DEL PROCESO</t>
  </si>
  <si>
    <t>ESTADO</t>
  </si>
  <si>
    <t>PN/PJ</t>
  </si>
  <si>
    <t>COORD</t>
  </si>
  <si>
    <t>TIPO IDENTIFICACIÓN</t>
  </si>
  <si>
    <t>NUM. IDENTIFICACIÓN</t>
  </si>
  <si>
    <t>Prestación de servicios</t>
  </si>
  <si>
    <t>Funcionamiento</t>
  </si>
  <si>
    <t>https://community.secop.gov.co/Public/Tendering/OpportunityDetail/Index?noticeUID=CO1.NTC.7311321&amp;isFromPublicArea=True&amp;isModal=true&amp;asPopupView=true</t>
  </si>
  <si>
    <t>En ejecución</t>
  </si>
  <si>
    <t>C.C.</t>
  </si>
  <si>
    <t>https://community.secop.gov.co/Public/Tendering/OpportunityDetail/Index?noticeUID=CO1.NTC.7311847&amp;isFromPublicArea=True&amp;isModal=true&amp;asPopupView=true</t>
  </si>
  <si>
    <t>Inversión</t>
  </si>
  <si>
    <t>https://community.secop.gov.co/Public/Tendering/OpportunityDetail/Index?noticeUID=CO1.NTC.7311308&amp;isFromPublicArea=True&amp;isModal=true&amp;asPopupView=true</t>
  </si>
  <si>
    <t>https://community.secop.gov.co/Public/Tendering/OpportunityDetail/Index?noticeUID=CO1.NTC.7329232&amp;isFromPublicArea=True&amp;isModal=true&amp;asPopupView=true</t>
  </si>
  <si>
    <t>https://community.secop.gov.co/Public/Tendering/OpportunityDetail/Index?noticeUID=CO1.NTC.7328769&amp;isFromPublicArea=True&amp;isModal=true&amp;asPopupView=true</t>
  </si>
  <si>
    <t>https://community.secop.gov.co/Public/Tendering/OpportunityDetail/Index?noticeUID=CO1.NTC.7330975&amp;isFromPublicArea=True&amp;isModal=true&amp;asPopupView=true</t>
  </si>
  <si>
    <t>https://community.secop.gov.co/Public/Tendering/OpportunityDetail/Index?noticeUID=CO1.NTC.7329867&amp;isFromPublicArea=True&amp;isModal=true&amp;asPopupView=true</t>
  </si>
  <si>
    <t>https://community.secop.gov.co/Public/Tendering/OpportunityDetail/Index?noticeUID=CO1.NTC.7329272&amp;isFromPublicArea=True&amp;isModal=true&amp;asPopupView=true</t>
  </si>
  <si>
    <t>https://community.secop.gov.co/Public/Tendering/OpportunityDetail/Index?noticeUID=CO1.NTC.7330919&amp;isFromPublicArea=True&amp;isModal=true&amp;asPopupView=true</t>
  </si>
  <si>
    <t>https://community.secop.gov.co/Public/Tendering/OpportunityDetail/Index?noticeUID=CO1.NTC.7333131&amp;isFromPublicArea=True&amp;isModal=true&amp;asPopupView=true</t>
  </si>
  <si>
    <t>https://community.secop.gov.co/Public/Tendering/OpportunityDetail/Index?noticeUID=CO1.NTC.7333132&amp;isFromPublicArea=True&amp;isModal=true&amp;asPopupView=true</t>
  </si>
  <si>
    <t>https://community.secop.gov.co/Public/Tendering/OpportunityDetail/Index?noticeUID=CO1.NTC.7336038&amp;isFromPublicArea=True&amp;isModal=true&amp;asPopupView=true</t>
  </si>
  <si>
    <t>https://community.secop.gov.co/Public/Tendering/OpportunityDetail/Index?noticeUID=CO1.NTC.7336058&amp;isFromPublicArea=True&amp;isModal=true&amp;asPopupView=true</t>
  </si>
  <si>
    <t>https://community.secop.gov.co/Public/Tendering/OpportunityDetail/Index?noticeUID=CO1.NTC.7336072&amp;isFromPublicArea=True&amp;isModal=true&amp;asPopupView=true</t>
  </si>
  <si>
    <t>https://community.secop.gov.co/Public/Tendering/OpportunityDetail/Index?noticeUID=CO1.NTC.7336403&amp;isFromPublicArea=True&amp;isModal=true&amp;asPopupView=true</t>
  </si>
  <si>
    <t>https://community.secop.gov.co/Public/Tendering/OpportunityDetail/Index?noticeUID=CO1.NTC.7361933&amp;isFromPublicArea=True&amp;isModal=true&amp;asPopupView=true</t>
  </si>
  <si>
    <t>NIT.</t>
  </si>
  <si>
    <t>https://community.secop.gov.co/Public/Tendering/OpportunityDetail/Index?noticeUID=CO1.NTC.7430127&amp;isFromPublicArea=True&amp;isModal=true&amp;asPopupView=true</t>
  </si>
  <si>
    <t>https://community.secop.gov.co/Public/Tendering/OpportunityDetail/Index?noticeUID=CO1.NTC.7369093&amp;isFromPublicArea=True&amp;isModal=true&amp;asPopupView=true</t>
  </si>
  <si>
    <t>https://community.secop.gov.co/Public/Tendering/OpportunityDetail/Index?noticeUID=CO1.NTC.7370572&amp;isFromPublicArea=True&amp;isModal=true&amp;asPopupView=true</t>
  </si>
  <si>
    <t>https://community.secop.gov.co/Public/Tendering/OpportunityDetail/Index?noticeUID=CO1.NTC.7372546&amp;isFromPublicArea=True&amp;isModal=true&amp;asPopupView=true</t>
  </si>
  <si>
    <t>https://community.secop.gov.co/Public/Tendering/OpportunityDetail/Index?noticeUID=CO1.NTC.7370228&amp;isFromPublicArea=True&amp;isModal=true&amp;asPopupView=true</t>
  </si>
  <si>
    <t>https://community.secop.gov.co/Public/Tendering/OpportunityDetail/Index?noticeUID=CO1.NTC.7349133&amp;isFromPublicArea=True&amp;isModal=true&amp;asPopupView=true</t>
  </si>
  <si>
    <t>https://community.secop.gov.co/Public/Tendering/OpportunityDetail/Index?noticeUID=CO1.NTC.7353121&amp;isFromPublicArea=True&amp;isModal=true&amp;asPopupView=true</t>
  </si>
  <si>
    <t>https://community.secop.gov.co/Public/Tendering/OpportunityDetail/Index?noticeUID=CO1.NTC.7353180&amp;isFromPublicArea=True&amp;isModal=true&amp;asPopupView=true</t>
  </si>
  <si>
    <t>https://community.secop.gov.co/Public/Tendering/OpportunityDetail/Index?noticeUID=CO1.NTC.7352767&amp;isFromPublicArea=True&amp;isModal=true&amp;asPopupView=true</t>
  </si>
  <si>
    <t>https://community.secop.gov.co/Public/Tendering/OpportunityDetail/Index?noticeUID=CO1.NTC.7339680&amp;isFromPublicArea=True&amp;isModal=true&amp;asPopupView=true</t>
  </si>
  <si>
    <t>https://community.secop.gov.co/Public/Tendering/OpportunityDetail/Index?noticeUID=CO1.NTC.7352387&amp;isFromPublicArea=True&amp;isModal=true&amp;asPopupView=true</t>
  </si>
  <si>
    <t>https://community.secop.gov.co/Public/Tendering/OpportunityDetail/Index?noticeUID=CO1.NTC.7336716&amp;isFromPublicArea=True&amp;isModal=true&amp;asPopupView=true</t>
  </si>
  <si>
    <t>52.OO3.6679</t>
  </si>
  <si>
    <t>https://community.secop.gov.co/Public/Tendering/OpportunityDetail/Index?noticeUID=CO1.NTC.7348520&amp;isFromPublicArea=True&amp;isModal=true&amp;asPopupView=true</t>
  </si>
  <si>
    <t>https://community.secop.gov.co/Public/Tendering/OpportunityDetail/Index?noticeUID=CO1.NTC.7372849&amp;isFromPublicArea=True&amp;isModal=true&amp;asPopupView=true</t>
  </si>
  <si>
    <t>https://community.secop.gov.co/Public/Tendering/OpportunityDetail/Index?noticeUID=CO1.NTC.7391219&amp;isFromPublicArea=True&amp;isModal=true&amp;asPopupView=true</t>
  </si>
  <si>
    <t>https://community.secop.gov.co/Public/Tendering/OpportunityDetail/Index?noticeUID=CO1.NTC.7393677&amp;isFromPublicArea=True&amp;isModal=true&amp;asPopupView=true</t>
  </si>
  <si>
    <t>Terminado</t>
  </si>
  <si>
    <t>https://community.secop.gov.co/Public/Tendering/OpportunityDetail/Index?noticeUID=CO1.NTC.7395817&amp;isFromPublicArea=True&amp;isModal=true&amp;asPopupView=true</t>
  </si>
  <si>
    <t>https://community.secop.gov.co/Public/Tendering/OpportunityDetail/Index?noticeUID=CO1.NTC.7397057&amp;isFromPublicArea=True&amp;isModal=true&amp;asPopupView=true</t>
  </si>
  <si>
    <t>https://community.secop.gov.co/Public/Tendering/OpportunityDetail/Index?noticeUID=CO1.NTC.7439932&amp;isFromPublicArea=True&amp;isModal=true&amp;asPopupView=true</t>
  </si>
  <si>
    <t>https://community.secop.gov.co/Public/Tendering/OpportunityDetail/Index?noticeUID=CO1.NTC.7460014&amp;isFromPublicArea=True&amp;isModal=true&amp;asPopupView=true</t>
  </si>
  <si>
    <t>https://community.secop.gov.co/Public/Tendering/OpportunityDetail/Index?noticeUID=CO1.NTC.7349639&amp;isFromPublicArea=True&amp;isModal=true&amp;asPopupView=true</t>
  </si>
  <si>
    <t>Suministros</t>
  </si>
  <si>
    <t>https://community.secop.gov.co/Public/Tendering/OpportunityDetail/Index?noticeUID=CO1.NTC.7349608&amp;isFromPublicArea=True&amp;isModal=true&amp;asPopupView=true</t>
  </si>
  <si>
    <t>Modificado</t>
  </si>
  <si>
    <t>https://community.secop.gov.co/Public/Tendering/OpportunityDetail/Index?noticeUID=CO1.NTC.7488950&amp;isFromPublicArea=True&amp;isModal=true&amp;asPopupView=true</t>
  </si>
  <si>
    <t>https://community.secop.gov.co/Public/Tendering/OpportunityDetail/Index?noticeUID=CO1.NTC.7327930&amp;isFromPublicArea=True&amp;isModal=true&amp;asPopupView=true</t>
  </si>
  <si>
    <t>https://community.secop.gov.co/Public/Tendering/OpportunityDetail/Index?noticeUID=CO1.NTC.7495907&amp;isFromPublicArea=True&amp;isModal=true&amp;asPopupView=true</t>
  </si>
  <si>
    <t>https://community.secop.gov.co/Public/Tendering/OpportunityDetail/Index?noticeUID=CO1.NTC.7329837&amp;isFromPublicArea=True&amp;isModal=true&amp;asPopupView=true</t>
  </si>
  <si>
    <t>https://community.secop.gov.co/Public/Tendering/OpportunityDetail/Index?noticeUID=CO1.NTC.7328509&amp;isFromPublicArea=True&amp;isModal=true&amp;asPopupView=true</t>
  </si>
  <si>
    <t>https://community.secop.gov.co/Public/Tendering/OpportunityDetail/Index?noticeUID=CO1.NTC.7540770&amp;isFromPublicArea=True&amp;isModal=true&amp;asPopupView=true</t>
  </si>
  <si>
    <t>https://community.secop.gov.co/Public/Tendering/OpportunityDetail/Index?noticeUID=CO1.NTC.7406223&amp;isFromPublicArea=True&amp;isModal=true&amp;asPopupView=true</t>
  </si>
  <si>
    <t>https://community.secop.gov.co/Public/Tendering/OpportunityDetail/Index?noticeUID=CO1.NTC.7598556&amp;isFromPublicArea=True&amp;isModal=true&amp;asPopupView=true</t>
  </si>
  <si>
    <t>https://community.secop.gov.co/Public/Tendering/OpportunityDetail/Index?noticeUID=CO1.NTC.7569790&amp;isFromPublicArea=True&amp;isModal=true&amp;asPopupView=true</t>
  </si>
  <si>
    <t>https://community.secop.gov.co/Public/Tendering/OpportunityDetail/Index?noticeUID=CO1.NTC.7650034&amp;isFromPublicArea=True&amp;isModal=true&amp;asPopupView=true</t>
  </si>
  <si>
    <t>https://community.secop.gov.co/Public/Tendering/OpportunityDetail/Index?noticeUID=CO1.NTC.7648300&amp;isFromPublicArea=True&amp;isModal=true&amp;asPopupView=true</t>
  </si>
  <si>
    <t>https://community.secop.gov.co/Public/Tendering/OpportunityDetail/Index?noticeUID=CO1.NTC.7658797&amp;isFromPublicArea=True&amp;isModal=true&amp;asPopupView=true</t>
  </si>
  <si>
    <t>https://community.secop.gov.co/Public/Tendering/OpportunityDetail/Index?noticeUID=CO1.NTC.7518954&amp;isFromPublicArea=True&amp;isModal=true&amp;asPopupView=true</t>
  </si>
  <si>
    <t>https://community.secop.gov.co/Public/Tendering/OpportunityDetail/Index?noticeUID=CO1.NTC.7457113&amp;isFromPublicArea=True&amp;isModal=true&amp;asPopupView=true</t>
  </si>
  <si>
    <t>https://community.secop.gov.co/Public/Tendering/OpportunityDetail/Index?noticeUID=CO1.NTC.7459810&amp;isFromPublicArea=True&amp;isModal=true&amp;asPopupView=true</t>
  </si>
  <si>
    <t>https://operaciones.colombiacompra.gov.co/tienda-virtual-del-estado-colombiano/ordenes-compra/142256</t>
  </si>
  <si>
    <t>https://operaciones.colombiacompra.gov.co/tienda-virtual-del-estado-colombiano/ordenes-compra/142992</t>
  </si>
  <si>
    <t>https://community.secop.gov.co/Public/Tendering/OpportunityDetail/Index?noticeUID=CO1.NTC.7704182&amp;isFromPublicArea=True&amp;isModal=true&amp;asPopupView=true</t>
  </si>
  <si>
    <t>https://community.secop.gov.co/Public/Tendering/OpportunityDetail/Index?noticeUID=CO1.NTC.7825806&amp;isFromPublicArea=True&amp;isModal=true&amp;asPopupView=true</t>
  </si>
  <si>
    <t>https://community.secop.gov.co/Public/Tendering/OpportunityDetail/Index?noticeUID=CO1.NTC.7848391&amp;isFromPublicArea=True&amp;isModal=true&amp;asPopupView=true</t>
  </si>
  <si>
    <t>https://operaciones.colombiacompra.gov.co/tienda-virtual-del-estado-colombiano/ordenes-compra/144583</t>
  </si>
  <si>
    <t>https://community.secop.gov.co/Public/Tendering/OpportunityDetail/Index?noticeUID=CO1.NTC.7989934&amp;isFromPublicArea=True&amp;isModal=true&amp;asPopupView=true</t>
  </si>
  <si>
    <t>Otro</t>
  </si>
  <si>
    <t>https://community.secop.gov.co/Public/Tendering/OpportunityDetail/Index?noticeUID=CO1.NTC.7861921&amp;isFromPublicArea=True&amp;isModal=true&amp;asPopupView=true</t>
  </si>
  <si>
    <t>https://community.secop.gov.co/Public/Tendering/OpportunityDetail/Index?noticeUID=CO1.NTC.8065554&amp;isFromPublicArea=True&amp;isModal=False</t>
  </si>
  <si>
    <t>https://community.secop.gov.co/Public/Tendering/OpportunityDetail/Index?noticeUID=CO1.NTC.7834014&amp;isFromPublicArea=True&amp;isModal=False</t>
  </si>
  <si>
    <t>https://community.secop.gov.co/Public/Tendering/OpportunityDetail/Index?noticeUID=CO1.NTC.7850315&amp;isFromPublicArea=True&amp;isModal=true&amp;asPopupView=true</t>
  </si>
  <si>
    <t>https://operaciones.colombiacompra.gov.co/tienda-virtual-del-estado-colombiano/ordenes-compra/145071</t>
  </si>
  <si>
    <t>https://community.secop.gov.co/Public/Tendering/OpportunityDetail/Index?noticeUID=CO1.NTC.8063544&amp;isFromPublicArea=True&amp;isModal=False</t>
  </si>
  <si>
    <t>https://community.secop.gov.co/Public/Tendering/OpportunityDetail/Index?noticeUID=CO1.NTC.8052689&amp;isFromPublicArea=True&amp;isModal=False</t>
  </si>
  <si>
    <t>https://community.secop.gov.co/Public/Tendering/OpportunityDetail/Index?noticeUID=CO1.NTC.7880490&amp;isFromPublicArea=True&amp;isModal=False</t>
  </si>
  <si>
    <t>https://community.secop.gov.co/Public/Tendering/OpportunityDetail/Index?noticeUID=CO1.NTC.7823089&amp;isFromPublicArea=True&amp;isModal=False</t>
  </si>
  <si>
    <t>https://community.secop.gov.co/Public/Tendering/OpportunityDetail/Index?noticeUID=CO1.NTC.8018740&amp;isFromPublicArea=True&amp;isModal=true&amp;asPopupView=true</t>
  </si>
  <si>
    <t>https://community.secop.gov.co/Public/Tendering/OpportunityDetail/Index?noticeUID=CO1.NTC.8121507&amp;isFromPublicArea=True&amp;isModal=true&amp;asPopupView=true</t>
  </si>
  <si>
    <t>https://community.secop.gov.co/Public/Tendering/OpportunityDetail/Index?noticeUID=CO1.NTC.8122796&amp;isFromPublicArea=True&amp;isModal=true&amp;asPopupView=true</t>
  </si>
  <si>
    <t>https://operaciones.colombiacompra.gov.co/tienda-virtual-del-estado-colombiano/ordenes-compra/146667</t>
  </si>
  <si>
    <t>https://community.secop.gov.co/Public/Tendering/OpportunityDetail/Index?noticeUID=CO1.NTC.8149137&amp;isFromPublicArea=True&amp;isModal=true&amp;asPopupView=true</t>
  </si>
  <si>
    <t>PTE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</si>
</sst>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 #,##0;[Red]\-&quot;$&quot;\ #,##0"/>
    <numFmt numFmtId="164" formatCode="_-[$$-409]* #,##0.00_ ;_-[$$-409]* \-#,##0.00\ ;_-[$$-409]* &quot;-&quot;??_ ;_-@_ "/>
    <numFmt numFmtId="165" formatCode="[$$-240A]\ #,##0"/>
  </numFmts>
  <fonts count="15" x14ac:knownFonts="1">
    <font>
      <sz val="11"/>
      <color theme="1"/>
      <name val="Aptos Narrow"/>
      <family val="2"/>
      <scheme val="minor"/>
    </font>
    <font>
      <sz val="11"/>
      <color theme="1"/>
      <name val="Aptos Narrow"/>
      <family val="2"/>
      <scheme val="minor"/>
    </font>
    <font>
      <u/>
      <sz val="11"/>
      <color theme="10"/>
      <name val="Aptos Narrow"/>
      <family val="2"/>
      <scheme val="minor"/>
    </font>
    <font>
      <b/>
      <sz val="14"/>
      <color theme="0"/>
      <name val="Aptos Display"/>
      <family val="2"/>
      <scheme val="major"/>
    </font>
    <font>
      <b/>
      <sz val="11"/>
      <color theme="0"/>
      <name val="Aptos Display"/>
      <family val="2"/>
      <scheme val="major"/>
    </font>
    <font>
      <b/>
      <sz val="10"/>
      <color theme="0"/>
      <name val="Tahoma"/>
      <family val="2"/>
    </font>
    <font>
      <b/>
      <sz val="11"/>
      <color rgb="FFFF0000"/>
      <name val="Aptos Display"/>
      <family val="2"/>
      <scheme val="major"/>
    </font>
    <font>
      <sz val="11"/>
      <color theme="0"/>
      <name val="Aptos Display"/>
      <family val="2"/>
      <scheme val="major"/>
    </font>
    <font>
      <b/>
      <sz val="14"/>
      <color theme="0"/>
      <name val="Tahoma"/>
      <family val="2"/>
    </font>
    <font>
      <sz val="10"/>
      <color theme="1"/>
      <name val="Tahoma"/>
      <family val="2"/>
    </font>
    <font>
      <sz val="10"/>
      <color theme="1"/>
      <name val="Tahoma"/>
      <family val="2"/>
      <charset val="1"/>
    </font>
    <font>
      <b/>
      <sz val="10"/>
      <color rgb="FF000000"/>
      <name val="Tahoma"/>
      <family val="2"/>
      <charset val="1"/>
    </font>
    <font>
      <sz val="10"/>
      <color rgb="FF000000"/>
      <name val="Tahoma"/>
      <family val="2"/>
    </font>
    <font>
      <sz val="11"/>
      <color rgb="FF000000"/>
      <name val="Aptos Narrow"/>
      <family val="2"/>
    </font>
    <font>
      <sz val="14"/>
      <color theme="1"/>
      <name val="Aptos Narrow"/>
      <family val="2"/>
      <scheme val="minor"/>
    </font>
  </fonts>
  <fills count="7">
    <fill>
      <patternFill patternType="none"/>
    </fill>
    <fill>
      <patternFill patternType="gray125"/>
    </fill>
    <fill>
      <patternFill patternType="solid">
        <fgColor indexed="54"/>
      </patternFill>
    </fill>
    <fill>
      <patternFill patternType="solid">
        <fgColor rgb="FF7575A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1">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6"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165" fontId="11" fillId="5" borderId="1" xfId="0" applyNumberFormat="1" applyFont="1" applyFill="1" applyBorder="1" applyAlignment="1">
      <alignment horizontal="right" vertical="center"/>
    </xf>
    <xf numFmtId="9" fontId="11" fillId="0" borderId="1" xfId="1" applyFont="1" applyFill="1" applyBorder="1" applyAlignment="1">
      <alignment horizontal="right" vertical="center"/>
    </xf>
    <xf numFmtId="14" fontId="12" fillId="0" borderId="1" xfId="0" applyNumberFormat="1" applyFont="1" applyBorder="1" applyAlignment="1">
      <alignment horizontal="center" vertical="center" wrapText="1"/>
    </xf>
    <xf numFmtId="14" fontId="12"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2" fillId="6" borderId="1" xfId="3" applyFill="1" applyBorder="1" applyAlignment="1">
      <alignment horizontal="center" vertical="center" wrapText="1"/>
    </xf>
    <xf numFmtId="0" fontId="0" fillId="6" borderId="1" xfId="0" applyFill="1" applyBorder="1" applyAlignment="1">
      <alignment horizontal="center" vertical="center" wrapText="1"/>
    </xf>
    <xf numFmtId="0" fontId="0" fillId="0" borderId="0" xfId="0" applyAlignment="1">
      <alignment horizontal="center" vertical="center" wrapText="1"/>
    </xf>
    <xf numFmtId="0" fontId="2" fillId="6" borderId="1" xfId="2"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164" fontId="9" fillId="0" borderId="0" xfId="0" applyNumberFormat="1" applyFont="1" applyAlignment="1">
      <alignment horizontal="right" vertical="center" wrapText="1"/>
    </xf>
    <xf numFmtId="0" fontId="0" fillId="0" borderId="0" xfId="0" applyAlignment="1">
      <alignment horizontal="right" vertical="center" wrapText="1"/>
    </xf>
    <xf numFmtId="0" fontId="9" fillId="6"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6" borderId="4" xfId="0" applyFont="1" applyFill="1" applyBorder="1" applyAlignment="1">
      <alignment vertical="center" wrapText="1"/>
    </xf>
  </cellXfs>
  <cellStyles count="4">
    <cellStyle name="Hipervínculo" xfId="2" builtinId="8"/>
    <cellStyle name="Hyperlink" xfId="3" xr:uid="{EA747E02-9C67-45D7-A59F-F722F96CFBEF}"/>
    <cellStyle name="Normal" xfId="0" builtinId="0"/>
    <cellStyle name="Porcentaje" xfId="1" builtinId="5"/>
  </cellStyles>
  <dxfs count="0"/>
  <tableStyles count="1" defaultTableStyle="TableStyleMedium2" defaultPivotStyle="PivotStyleLight16">
    <tableStyle name="Invisible" pivot="0" table="0" count="0" xr9:uid="{21A69456-4B3D-46D9-AC63-0B1A060C95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com-my.sharepoint.com/personal/lucero_castellanos_crcom_gov_co/Documents/CUADRO%20GENERAL%20DE%20NUMERACI&#211;N%20CONTRATACION%202025.xlsx" TargetMode="External"/><Relationship Id="rId1" Type="http://schemas.openxmlformats.org/officeDocument/2006/relationships/externalLinkPath" Target="https://crcom-my.sharepoint.com/personal/lucero_castellanos_crcom_gov_co/Documents/CUADRO%20GENERAL%20DE%20NUMERACI&#211;N%20CONTRATACION%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Procesos"/>
      <sheetName val="Contratos"/>
      <sheetName val="Otrosí"/>
      <sheetName val="EJECUCIÓN"/>
      <sheetName val="ctos a mayo"/>
      <sheetName val="RAE1T"/>
      <sheetName val="IND RAE"/>
      <sheetName val="Actas"/>
      <sheetName val="MOU"/>
    </sheetNames>
    <sheetDataSet>
      <sheetData sheetId="0">
        <row r="1">
          <cell r="A1" t="str">
            <v>CONTRATACIÓN DIRECTA</v>
          </cell>
        </row>
        <row r="2">
          <cell r="A2" t="str">
            <v>MÍNIMA CUANTÍA</v>
          </cell>
        </row>
        <row r="3">
          <cell r="A3" t="str">
            <v>CONCURSO DE MERITOS</v>
          </cell>
        </row>
        <row r="4">
          <cell r="A4" t="str">
            <v>LICITACIÓN PÚBLICA</v>
          </cell>
        </row>
        <row r="5">
          <cell r="A5" t="str">
            <v>SELECCIÓN ABREVIADA MENOR CUANTÍA</v>
          </cell>
        </row>
        <row r="6">
          <cell r="A6" t="str">
            <v>SELECCIÓN ABREVIADA SUBASTA INVERSA</v>
          </cell>
        </row>
        <row r="7">
          <cell r="A7" t="str">
            <v>AMP/IAD</v>
          </cell>
        </row>
      </sheetData>
      <sheetData sheetId="1"/>
      <sheetData sheetId="2">
        <row r="2">
          <cell r="A2" t="str">
            <v>CONTRATO 01 DE 2025</v>
          </cell>
          <cell r="B2" t="str">
            <v>KAREM JULIETH MOLINA</v>
          </cell>
          <cell r="C2" t="str">
            <v>PN</v>
          </cell>
          <cell r="E2" t="str">
            <v>Contratación Directa</v>
          </cell>
          <cell r="F2" t="str">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ell>
          <cell r="G2">
            <v>44071164</v>
          </cell>
          <cell r="J2" t="str">
            <v>GAF</v>
          </cell>
          <cell r="P2">
            <v>45305</v>
          </cell>
          <cell r="Q2">
            <v>46022</v>
          </cell>
        </row>
        <row r="3">
          <cell r="A3" t="str">
            <v>CONTRATO 02 DE 2025</v>
          </cell>
          <cell r="B3" t="str">
            <v>CAROLINA GONZALEZ</v>
          </cell>
          <cell r="C3" t="str">
            <v>PN</v>
          </cell>
          <cell r="E3" t="str">
            <v>Contratación Directa</v>
          </cell>
          <cell r="F3" t="str">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ell>
          <cell r="G3">
            <v>44071164</v>
          </cell>
          <cell r="J3" t="str">
            <v>GAF</v>
          </cell>
          <cell r="P3">
            <v>45671</v>
          </cell>
          <cell r="Q3">
            <v>46022</v>
          </cell>
        </row>
        <row r="4">
          <cell r="A4" t="str">
            <v>CONTRATO 03 DE 2025</v>
          </cell>
          <cell r="B4" t="str">
            <v xml:space="preserve">LILIAM AMPARO CUBILLOS </v>
          </cell>
          <cell r="C4" t="str">
            <v>PN</v>
          </cell>
          <cell r="E4" t="str">
            <v>Contratación Directa</v>
          </cell>
          <cell r="F4" t="str">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4">
            <v>235998400</v>
          </cell>
          <cell r="J4" t="str">
            <v>GJ</v>
          </cell>
          <cell r="P4">
            <v>45671</v>
          </cell>
          <cell r="Q4">
            <v>46019</v>
          </cell>
        </row>
        <row r="5">
          <cell r="A5" t="str">
            <v>CONTRATO 04 DE 2025</v>
          </cell>
          <cell r="B5" t="str">
            <v xml:space="preserve">JUAN CAMILO PEÑA </v>
          </cell>
          <cell r="C5" t="str">
            <v>PN</v>
          </cell>
          <cell r="E5" t="str">
            <v>Contratación Directa</v>
          </cell>
          <cell r="F5" t="str">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ell>
          <cell r="G5">
            <v>128941692</v>
          </cell>
          <cell r="J5" t="str">
            <v>RGV</v>
          </cell>
          <cell r="P5">
            <v>45673</v>
          </cell>
          <cell r="Q5">
            <v>46022</v>
          </cell>
        </row>
        <row r="6">
          <cell r="A6" t="str">
            <v>CONTRATO 05 DE 2025</v>
          </cell>
          <cell r="B6" t="str">
            <v>ERIK ANDRÉS BARBOSA PARRA</v>
          </cell>
          <cell r="C6" t="str">
            <v>PN</v>
          </cell>
          <cell r="E6" t="str">
            <v>Contratación Directa</v>
          </cell>
          <cell r="F6" t="str">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ell>
          <cell r="G6">
            <v>141067752</v>
          </cell>
          <cell r="J6" t="str">
            <v>RGV</v>
          </cell>
          <cell r="P6">
            <v>45679</v>
          </cell>
          <cell r="Q6">
            <v>46022</v>
          </cell>
        </row>
        <row r="7">
          <cell r="A7" t="str">
            <v>CONTRATO 06 DE 2025</v>
          </cell>
          <cell r="B7" t="str">
            <v xml:space="preserve">ERICK FRANCKS ESPEJO SILVA </v>
          </cell>
          <cell r="C7" t="str">
            <v>PN</v>
          </cell>
          <cell r="E7" t="str">
            <v>Contratación Directa</v>
          </cell>
          <cell r="F7" t="str">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ell>
          <cell r="G7">
            <v>109537178</v>
          </cell>
          <cell r="J7" t="str">
            <v>RGV</v>
          </cell>
          <cell r="P7">
            <v>45674</v>
          </cell>
          <cell r="Q7">
            <v>46022</v>
          </cell>
        </row>
        <row r="8">
          <cell r="A8" t="str">
            <v>CONTRATO 07 DE 2025</v>
          </cell>
          <cell r="B8" t="str">
            <v>MÓNICA TATIANA MOJÍCA LIZARAZO</v>
          </cell>
          <cell r="C8" t="str">
            <v>PN</v>
          </cell>
          <cell r="E8" t="str">
            <v>Contratación Directa</v>
          </cell>
          <cell r="F8" t="str">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ell>
          <cell r="G8">
            <v>57500000</v>
          </cell>
          <cell r="J8" t="str">
            <v>IRI y CAPR</v>
          </cell>
          <cell r="P8">
            <v>45673</v>
          </cell>
          <cell r="Q8">
            <v>46022</v>
          </cell>
        </row>
        <row r="9">
          <cell r="A9" t="str">
            <v>CONTRATO 08 DE 2025</v>
          </cell>
          <cell r="B9" t="str">
            <v xml:space="preserve">JUAN DAVID BOTERO </v>
          </cell>
          <cell r="C9" t="str">
            <v>PN</v>
          </cell>
          <cell r="E9" t="str">
            <v>Contratación Directa</v>
          </cell>
          <cell r="F9" t="str">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ell>
          <cell r="G9">
            <v>109653995</v>
          </cell>
          <cell r="J9" t="str">
            <v>IRI y DR</v>
          </cell>
          <cell r="P9">
            <v>45678</v>
          </cell>
          <cell r="Q9">
            <v>46022</v>
          </cell>
        </row>
        <row r="10">
          <cell r="A10" t="str">
            <v>CONTRATO 09 DE 2025</v>
          </cell>
          <cell r="B10" t="str">
            <v xml:space="preserve">JULIANA VINASCO ZAPATA </v>
          </cell>
          <cell r="C10" t="str">
            <v>PN</v>
          </cell>
          <cell r="E10" t="str">
            <v>Contratación Directa</v>
          </cell>
          <cell r="F10" t="str">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ell>
          <cell r="G10">
            <v>154203500</v>
          </cell>
          <cell r="J10" t="str">
            <v>IRI</v>
          </cell>
          <cell r="P10">
            <v>45674</v>
          </cell>
          <cell r="Q10">
            <v>46022</v>
          </cell>
        </row>
        <row r="11">
          <cell r="A11" t="str">
            <v>CONTRATO 10 DE 2025</v>
          </cell>
          <cell r="B11" t="str">
            <v xml:space="preserve">JUAN MANUEL VELASCO </v>
          </cell>
          <cell r="C11" t="str">
            <v>PN</v>
          </cell>
          <cell r="E11" t="str">
            <v>Contratación Directa</v>
          </cell>
          <cell r="F11" t="str">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ell>
          <cell r="G11">
            <v>124577660</v>
          </cell>
          <cell r="J11" t="str">
            <v>RGV</v>
          </cell>
          <cell r="P11">
            <v>45674</v>
          </cell>
          <cell r="Q11">
            <v>46022</v>
          </cell>
        </row>
        <row r="12">
          <cell r="A12" t="str">
            <v>CONTRATO 11 DE 2025</v>
          </cell>
          <cell r="B12" t="str">
            <v>IVAN ZAMORA</v>
          </cell>
          <cell r="C12" t="str">
            <v>PN</v>
          </cell>
          <cell r="E12" t="str">
            <v>Contratación Directa</v>
          </cell>
          <cell r="F12"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2">
            <v>48760000</v>
          </cell>
          <cell r="J12" t="str">
            <v>RGV</v>
          </cell>
          <cell r="P12">
            <v>45673</v>
          </cell>
          <cell r="Q12">
            <v>46022</v>
          </cell>
        </row>
        <row r="13">
          <cell r="A13" t="str">
            <v>CONTRATO 12 DE 2025</v>
          </cell>
          <cell r="B13" t="str">
            <v>JAVIER OVALLE</v>
          </cell>
          <cell r="C13" t="str">
            <v>PN</v>
          </cell>
          <cell r="E13" t="str">
            <v>Contratación Directa</v>
          </cell>
          <cell r="F13" t="str">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ell>
          <cell r="G13">
            <v>41848144</v>
          </cell>
          <cell r="J13" t="str">
            <v>RGV</v>
          </cell>
          <cell r="P13">
            <v>45673</v>
          </cell>
          <cell r="Q13">
            <v>45688</v>
          </cell>
        </row>
        <row r="14">
          <cell r="A14" t="str">
            <v>CONTRATO 13 DE 2025</v>
          </cell>
          <cell r="B14" t="str">
            <v>SERGIO BOHORQUEZ</v>
          </cell>
          <cell r="C14" t="str">
            <v>PN</v>
          </cell>
          <cell r="E14" t="str">
            <v>Contratación Directa</v>
          </cell>
          <cell r="F14"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4">
            <v>48760000</v>
          </cell>
          <cell r="J14" t="str">
            <v>RGV</v>
          </cell>
          <cell r="P14">
            <v>45673</v>
          </cell>
          <cell r="Q14">
            <v>46022</v>
          </cell>
        </row>
        <row r="15">
          <cell r="A15" t="str">
            <v>CONTRATO 14 DE 2025</v>
          </cell>
          <cell r="B15" t="str">
            <v>JUAN CAMILO CARDENAS</v>
          </cell>
          <cell r="C15" t="str">
            <v>PN</v>
          </cell>
          <cell r="E15" t="str">
            <v>Contratación Directa</v>
          </cell>
          <cell r="F15" t="str">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5">
            <v>48760000</v>
          </cell>
          <cell r="J15" t="str">
            <v>RGV</v>
          </cell>
          <cell r="P15">
            <v>45673</v>
          </cell>
          <cell r="Q15">
            <v>46022</v>
          </cell>
        </row>
        <row r="16">
          <cell r="A16" t="str">
            <v>CONTRATO 15 DE 2025</v>
          </cell>
          <cell r="B16" t="str">
            <v>JUAN CARLOS NIÑO</v>
          </cell>
          <cell r="C16" t="str">
            <v>PN</v>
          </cell>
          <cell r="E16" t="str">
            <v>Contratación Directa</v>
          </cell>
          <cell r="F16" t="str">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ell>
          <cell r="G16">
            <v>150477600</v>
          </cell>
          <cell r="J16" t="str">
            <v>AD Y DR</v>
          </cell>
          <cell r="P16">
            <v>45678</v>
          </cell>
          <cell r="Q16">
            <v>45688</v>
          </cell>
        </row>
        <row r="17">
          <cell r="A17" t="str">
            <v>CONTRATO 16 DE 2025</v>
          </cell>
          <cell r="B17" t="str">
            <v>ITS SOLUCIONES S.A.S</v>
          </cell>
          <cell r="C17" t="str">
            <v>PJ</v>
          </cell>
          <cell r="E17" t="str">
            <v>Contratación Directa</v>
          </cell>
          <cell r="F17" t="str">
            <v>Renovación del servicio de soporte, mantenimiento y la adquisición de 24 horas de desarrollo y/o capacitación para la Herramienta de Gestión Estratégica hasta el 31 de diciembre de 2025, para la Comisión de Regulación de Comunicaciones.</v>
          </cell>
          <cell r="G17">
            <v>26816000</v>
          </cell>
          <cell r="J17" t="str">
            <v>PG y TSI</v>
          </cell>
          <cell r="P17">
            <v>45678</v>
          </cell>
          <cell r="Q17">
            <v>46022</v>
          </cell>
        </row>
        <row r="18">
          <cell r="A18" t="str">
            <v>CONTRATO 17 DE 2025</v>
          </cell>
          <cell r="B18" t="str">
            <v>CAMILO ERNESTO VALENCIA SUESCÚN</v>
          </cell>
          <cell r="C18" t="str">
            <v>PN</v>
          </cell>
          <cell r="E18" t="str">
            <v>Contratación Directa</v>
          </cell>
          <cell r="F18" t="str">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ell>
          <cell r="G18">
            <v>472953500</v>
          </cell>
          <cell r="J18" t="str">
            <v>GJ y DR</v>
          </cell>
          <cell r="P18">
            <v>45691</v>
          </cell>
          <cell r="Q18">
            <v>46022</v>
          </cell>
        </row>
        <row r="19">
          <cell r="A19" t="str">
            <v>CONTRATO 18 DE 2025</v>
          </cell>
          <cell r="B19" t="str">
            <v>JORGE SANTOS RODRIGUEZ</v>
          </cell>
          <cell r="C19" t="str">
            <v>PN</v>
          </cell>
          <cell r="E19" t="str">
            <v>Contratación Directa</v>
          </cell>
          <cell r="F19" t="str">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ell>
          <cell r="G19">
            <v>238817950</v>
          </cell>
          <cell r="J19" t="str">
            <v>GJ</v>
          </cell>
          <cell r="P19">
            <v>45677</v>
          </cell>
          <cell r="Q19">
            <v>46022</v>
          </cell>
        </row>
        <row r="20">
          <cell r="A20" t="str">
            <v>CONTRATO 19 DE 2025</v>
          </cell>
          <cell r="B20" t="str">
            <v>ALVARO JOSÉ  RIASCOS VILLEGAS</v>
          </cell>
          <cell r="C20" t="str">
            <v>PN</v>
          </cell>
          <cell r="E20" t="str">
            <v>Contratación Directa</v>
          </cell>
          <cell r="F20" t="str">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ell>
          <cell r="G20">
            <v>236274000</v>
          </cell>
          <cell r="J20" t="str">
            <v>DR YAD</v>
          </cell>
          <cell r="P20">
            <v>45679</v>
          </cell>
          <cell r="Q20">
            <v>46022</v>
          </cell>
        </row>
        <row r="21">
          <cell r="A21" t="str">
            <v>CONTRATO 20 DE 2025</v>
          </cell>
          <cell r="B21" t="str">
            <v>GUILLERMO ALBERTO CRUZ ALEMÁN</v>
          </cell>
          <cell r="C21" t="str">
            <v>PN</v>
          </cell>
          <cell r="E21" t="str">
            <v>Contratación Directa</v>
          </cell>
          <cell r="F21" t="str">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ell>
          <cell r="G21">
            <v>214491000</v>
          </cell>
          <cell r="J21" t="str">
            <v>DR Y GJ</v>
          </cell>
          <cell r="P21">
            <v>45679</v>
          </cell>
          <cell r="Q21">
            <v>46022</v>
          </cell>
        </row>
        <row r="22">
          <cell r="A22" t="str">
            <v>CONTRATO 21 DE 2025</v>
          </cell>
          <cell r="B22" t="str">
            <v>JUAN MANUEL ROLDAN PEREA</v>
          </cell>
          <cell r="C22" t="str">
            <v>PN</v>
          </cell>
          <cell r="E22" t="str">
            <v>Contratación Directa</v>
          </cell>
          <cell r="F22" t="str">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ell>
          <cell r="G22">
            <v>189718800</v>
          </cell>
          <cell r="J22" t="str">
            <v>DR</v>
          </cell>
          <cell r="P22">
            <v>45681</v>
          </cell>
          <cell r="Q22">
            <v>46022</v>
          </cell>
        </row>
        <row r="23">
          <cell r="A23" t="str">
            <v>CONTRATO 22 DE 2025</v>
          </cell>
          <cell r="B23" t="str">
            <v>JUAN NICOLÁS AYALA RODRÍGUEZ</v>
          </cell>
          <cell r="C23" t="str">
            <v>PN</v>
          </cell>
          <cell r="E23" t="str">
            <v>Contratación Directa</v>
          </cell>
          <cell r="F23" t="str">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ell>
          <cell r="G23">
            <v>154525500</v>
          </cell>
          <cell r="J23" t="str">
            <v>TSI</v>
          </cell>
          <cell r="P23">
            <v>45674</v>
          </cell>
          <cell r="Q23">
            <v>46022</v>
          </cell>
        </row>
        <row r="24">
          <cell r="A24" t="str">
            <v>CONTRATO 23 DE 2025</v>
          </cell>
          <cell r="B24" t="str">
            <v>JOHANN RINCON</v>
          </cell>
          <cell r="C24" t="str">
            <v>PN</v>
          </cell>
          <cell r="E24" t="str">
            <v>Contratación Directa</v>
          </cell>
          <cell r="F24"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4">
            <v>152498993</v>
          </cell>
          <cell r="J24" t="str">
            <v>TSI</v>
          </cell>
          <cell r="P24">
            <v>45674</v>
          </cell>
          <cell r="Q24">
            <v>46022</v>
          </cell>
        </row>
        <row r="25">
          <cell r="A25" t="str">
            <v>CONTRATO 24 DE 2025</v>
          </cell>
          <cell r="B25" t="str">
            <v>WILMER ALEJANDRO OSORIO</v>
          </cell>
          <cell r="C25" t="str">
            <v>PN</v>
          </cell>
          <cell r="E25" t="str">
            <v>Contratación Directa</v>
          </cell>
          <cell r="F25"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5">
            <v>152498993</v>
          </cell>
          <cell r="J25" t="str">
            <v>TSI</v>
          </cell>
          <cell r="P25">
            <v>45674</v>
          </cell>
          <cell r="Q25">
            <v>46022</v>
          </cell>
        </row>
        <row r="26">
          <cell r="A26" t="str">
            <v>CONTRATO 25 DE 2025</v>
          </cell>
          <cell r="B26" t="str">
            <v>JAIRO MONTEALEGRE</v>
          </cell>
          <cell r="C26" t="str">
            <v>PN</v>
          </cell>
          <cell r="E26" t="str">
            <v>Contratación Directa</v>
          </cell>
          <cell r="F26"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6">
            <v>152498993</v>
          </cell>
          <cell r="J26" t="str">
            <v>TSI</v>
          </cell>
          <cell r="P26">
            <v>45674</v>
          </cell>
          <cell r="Q26">
            <v>46022</v>
          </cell>
        </row>
        <row r="27">
          <cell r="A27" t="str">
            <v>CONTRATO 26 DE 2025</v>
          </cell>
          <cell r="B27" t="str">
            <v>OMAR DUARTE</v>
          </cell>
          <cell r="C27" t="str">
            <v>PN</v>
          </cell>
          <cell r="E27" t="str">
            <v>Contratación Directa</v>
          </cell>
          <cell r="F27"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27">
            <v>152498993</v>
          </cell>
          <cell r="J27" t="str">
            <v>TSI</v>
          </cell>
          <cell r="P27">
            <v>45674</v>
          </cell>
          <cell r="Q27">
            <v>46022</v>
          </cell>
        </row>
        <row r="28">
          <cell r="A28" t="str">
            <v>CONTRATO 27 DE 2025</v>
          </cell>
          <cell r="B28" t="str">
            <v xml:space="preserve">SANTIAGO BERMUDEZ </v>
          </cell>
          <cell r="C28" t="str">
            <v>PN</v>
          </cell>
          <cell r="E28" t="str">
            <v>Contratación Directa</v>
          </cell>
          <cell r="F28" t="str">
            <v>Prestación de servicios profesionales para apoyar el desarrollo de herramientas de análisis de datos, relacionadas con el procesamiento y visualización de datos, de acuerdo con lo previsto en la Agenda Regulatoria 2025-2026 y el Plan de Acción de la CRC para el año 2025</v>
          </cell>
          <cell r="G28">
            <v>64363200</v>
          </cell>
          <cell r="J28" t="str">
            <v>AD</v>
          </cell>
          <cell r="P28">
            <v>45678</v>
          </cell>
          <cell r="Q28">
            <v>46022</v>
          </cell>
        </row>
        <row r="29">
          <cell r="A29" t="str">
            <v>CONTRATO 28 DE 2025</v>
          </cell>
          <cell r="B29" t="str">
            <v xml:space="preserve">	ROBERTO BALTRA CONSULTORIAS E.I.R.L.</v>
          </cell>
          <cell r="C29" t="str">
            <v>PJ</v>
          </cell>
          <cell r="E29" t="str">
            <v>Contratación Directa</v>
          </cell>
          <cell r="F29" t="str">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ell>
          <cell r="G29">
            <v>350000000</v>
          </cell>
          <cell r="J29" t="str">
            <v xml:space="preserve">DR </v>
          </cell>
          <cell r="P29">
            <v>45678</v>
          </cell>
          <cell r="Q29">
            <v>46022</v>
          </cell>
        </row>
        <row r="30">
          <cell r="A30" t="str">
            <v>CONTRATO 29 DE 2025</v>
          </cell>
          <cell r="B30" t="str">
            <v>JHON RICHARD SÁNCHEZ</v>
          </cell>
          <cell r="C30" t="str">
            <v>PN</v>
          </cell>
          <cell r="E30" t="str">
            <v>Contratación Directa</v>
          </cell>
          <cell r="F30" t="str">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ell>
          <cell r="G30">
            <v>156481685</v>
          </cell>
          <cell r="J30" t="str">
            <v>CA</v>
          </cell>
          <cell r="P30">
            <v>45674</v>
          </cell>
          <cell r="Q30">
            <v>46022</v>
          </cell>
        </row>
        <row r="31">
          <cell r="A31" t="str">
            <v>CONTRATO 30 DE 2025</v>
          </cell>
          <cell r="B31" t="str">
            <v>TACHYON CONSULTORES S.A.S.</v>
          </cell>
          <cell r="C31" t="str">
            <v>PJ</v>
          </cell>
          <cell r="E31" t="str">
            <v>Contratación Directa</v>
          </cell>
          <cell r="F31" t="str">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ell>
          <cell r="G31">
            <v>426517500</v>
          </cell>
          <cell r="J31" t="str">
            <v>DR Y GJ</v>
          </cell>
          <cell r="P31">
            <v>45677</v>
          </cell>
          <cell r="Q31">
            <v>46022</v>
          </cell>
        </row>
        <row r="32">
          <cell r="A32" t="str">
            <v>CONTRATO 31 DE 2025</v>
          </cell>
          <cell r="B32" t="str">
            <v>AVANCE JURÍDICO</v>
          </cell>
          <cell r="C32" t="str">
            <v>PJ</v>
          </cell>
          <cell r="E32" t="str">
            <v>Contratación Directa</v>
          </cell>
          <cell r="F32" t="str">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ell>
          <cell r="G32">
            <v>152628000</v>
          </cell>
          <cell r="J32" t="str">
            <v>CE</v>
          </cell>
          <cell r="P32">
            <v>45678</v>
          </cell>
          <cell r="Q32">
            <v>46022</v>
          </cell>
        </row>
        <row r="33">
          <cell r="A33" t="str">
            <v>CONTRATO 32 DE 2025</v>
          </cell>
          <cell r="B33" t="str">
            <v xml:space="preserve">EDNA JULIETA RIVEROS </v>
          </cell>
          <cell r="C33" t="str">
            <v>PN</v>
          </cell>
          <cell r="E33" t="str">
            <v>Contratación Directa</v>
          </cell>
          <cell r="F33" t="str">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ell>
          <cell r="G33">
            <v>60000000</v>
          </cell>
          <cell r="J33" t="str">
            <v xml:space="preserve">GJ  </v>
          </cell>
          <cell r="P33">
            <v>45681</v>
          </cell>
          <cell r="Q33">
            <v>45861</v>
          </cell>
        </row>
        <row r="34">
          <cell r="A34" t="str">
            <v>CONTRATO 33 DE 2025</v>
          </cell>
          <cell r="B34" t="str">
            <v>FABIO EDUARDO VÁSQUEZ HENAO</v>
          </cell>
          <cell r="C34" t="str">
            <v>PN</v>
          </cell>
          <cell r="E34" t="str">
            <v>Contratación Directa</v>
          </cell>
          <cell r="F34" t="str">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ell>
          <cell r="G34">
            <v>232791900</v>
          </cell>
          <cell r="J34" t="str">
            <v>GAF</v>
          </cell>
          <cell r="P34">
            <v>45678</v>
          </cell>
          <cell r="Q34">
            <v>46022</v>
          </cell>
        </row>
        <row r="35">
          <cell r="A35" t="str">
            <v>CONTRATO 34 DE 2025</v>
          </cell>
          <cell r="B35" t="str">
            <v>SOPORTE LOGICO SAS_x000D_</v>
          </cell>
          <cell r="C35" t="str">
            <v>PJ</v>
          </cell>
          <cell r="E35" t="str">
            <v>Contratación Directa</v>
          </cell>
          <cell r="F35" t="str">
            <v>Renovación del contrato de servicios, mantenimiento, soporte y bolsa de horas para el sistema de nómina y gestión del recurso humano – “humano” de la CRC.</v>
          </cell>
          <cell r="G35">
            <v>67178487</v>
          </cell>
          <cell r="J35" t="str">
            <v>TSI y GAF</v>
          </cell>
          <cell r="P35">
            <v>45684</v>
          </cell>
          <cell r="Q35">
            <v>46022</v>
          </cell>
        </row>
        <row r="36">
          <cell r="A36" t="str">
            <v>CONTRATO 35 DE 2025</v>
          </cell>
          <cell r="B36" t="str">
            <v xml:space="preserve">ESTRATEGIAS Y ASESORIAS REGULATORIAS </v>
          </cell>
          <cell r="C36" t="str">
            <v>PJ</v>
          </cell>
          <cell r="E36" t="str">
            <v>Contratación directa</v>
          </cell>
          <cell r="F36" t="str">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ell>
          <cell r="G36">
            <v>212491840</v>
          </cell>
          <cell r="J36" t="str">
            <v>RGV</v>
          </cell>
          <cell r="P36">
            <v>45691</v>
          </cell>
          <cell r="Q36">
            <v>46022</v>
          </cell>
        </row>
        <row r="37">
          <cell r="A37" t="str">
            <v>CONTRATO 36 DE 2025</v>
          </cell>
          <cell r="B37" t="str">
            <v>ANA  BEATRIZ RUIZ ERAZO</v>
          </cell>
          <cell r="C37" t="str">
            <v>PN</v>
          </cell>
          <cell r="E37" t="str">
            <v>Contratación directa</v>
          </cell>
          <cell r="F37" t="str">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ell>
          <cell r="G37">
            <v>128260000</v>
          </cell>
          <cell r="J37" t="str">
            <v>GJ Y GAPR</v>
          </cell>
          <cell r="P37">
            <v>45687</v>
          </cell>
          <cell r="Q37">
            <v>46020</v>
          </cell>
        </row>
        <row r="38">
          <cell r="A38" t="str">
            <v>CONTRATO 37 DE 2025</v>
          </cell>
          <cell r="B38" t="str">
            <v>ORGANIZACION IGP SAS</v>
          </cell>
          <cell r="C38" t="str">
            <v>PJ</v>
          </cell>
          <cell r="E38" t="str">
            <v>Mínima cuantía</v>
          </cell>
          <cell r="F38" t="str">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ell>
          <cell r="G38">
            <v>13072020.630000001</v>
          </cell>
          <cell r="J38" t="str">
            <v>GAF</v>
          </cell>
          <cell r="P38">
            <v>45698</v>
          </cell>
          <cell r="Q38">
            <v>46006</v>
          </cell>
        </row>
        <row r="39">
          <cell r="A39" t="str">
            <v>CONTRATO 38 DE 2025</v>
          </cell>
          <cell r="B39" t="str">
            <v>LOGISTICA Y GESTION DE NEGOCIOS SAS</v>
          </cell>
          <cell r="C39" t="str">
            <v>PJ</v>
          </cell>
          <cell r="E39" t="str">
            <v>Mínima cuantía</v>
          </cell>
          <cell r="F39" t="str">
            <v>suministro de tiquetes aéreos nacionales e internacionales necesarios para el desarrollo de las actividades de la Comisión de Regulación de Comunicaciones (CRC), a través de una agencia de viajes.</v>
          </cell>
          <cell r="G39">
            <v>36400000</v>
          </cell>
          <cell r="J39" t="str">
            <v>RGV</v>
          </cell>
          <cell r="P39">
            <v>45698</v>
          </cell>
          <cell r="Q39">
            <v>45777</v>
          </cell>
        </row>
        <row r="40">
          <cell r="A40" t="str">
            <v>CONTRATO 39 DE 2025</v>
          </cell>
          <cell r="B40" t="str">
            <v>NICOLAS GOMEZ</v>
          </cell>
          <cell r="C40" t="str">
            <v>PN</v>
          </cell>
          <cell r="E40" t="str">
            <v>Contratación directa</v>
          </cell>
          <cell r="F40" t="str">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ell>
          <cell r="G40">
            <v>60950000</v>
          </cell>
          <cell r="J40" t="str">
            <v>GAF</v>
          </cell>
          <cell r="P40">
            <v>45691</v>
          </cell>
          <cell r="Q40">
            <v>46022</v>
          </cell>
        </row>
        <row r="41">
          <cell r="A41" t="str">
            <v>CONTRATO 40 DE 2025</v>
          </cell>
          <cell r="B41" t="str">
            <v>LITIGANDO PUNTO COM</v>
          </cell>
          <cell r="C41" t="str">
            <v>PJ</v>
          </cell>
          <cell r="E41" t="str">
            <v>Mínima cuantía</v>
          </cell>
          <cell r="F41" t="str">
            <v xml:space="preserve">Prestación del servicio de vigilancia y control judicial de los procesos judiciales en los cuales la CRC sea parte 
o tercero, y que se estén adelantando en cualquiera de los despachos judiciales ubicados en el territorio 
nacional. </v>
          </cell>
          <cell r="G41">
            <v>5973335.4199999999</v>
          </cell>
          <cell r="J41" t="str">
            <v xml:space="preserve">GJ  </v>
          </cell>
          <cell r="P41">
            <v>45694</v>
          </cell>
          <cell r="Q41">
            <v>46011</v>
          </cell>
        </row>
        <row r="42">
          <cell r="A42" t="str">
            <v>CONTRATO 41 DE 2025</v>
          </cell>
          <cell r="B42" t="str">
            <v>LUIS CARLOS CUBILLOS MELLAO</v>
          </cell>
          <cell r="C42" t="str">
            <v>PN</v>
          </cell>
          <cell r="E42" t="str">
            <v>Contratación directa</v>
          </cell>
          <cell r="F42" t="str">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ell>
          <cell r="G42">
            <v>41043200</v>
          </cell>
          <cell r="J42" t="str">
            <v>RGV</v>
          </cell>
          <cell r="P42">
            <v>45693</v>
          </cell>
          <cell r="Q42">
            <v>46022</v>
          </cell>
        </row>
        <row r="43">
          <cell r="A43" t="str">
            <v>CONTRATO 42 DE 2025</v>
          </cell>
          <cell r="B43" t="str">
            <v>AUTOGAS SAS</v>
          </cell>
          <cell r="C43" t="str">
            <v>PJ</v>
          </cell>
          <cell r="E43" t="str">
            <v>Mínima cuantía</v>
          </cell>
          <cell r="F43" t="str">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ell>
          <cell r="G43">
            <v>30685774</v>
          </cell>
          <cell r="J43" t="str">
            <v>GAF</v>
          </cell>
          <cell r="P43">
            <v>45698</v>
          </cell>
          <cell r="Q43">
            <v>46022</v>
          </cell>
        </row>
        <row r="44">
          <cell r="A44" t="str">
            <v>CONTRATO 43 DE 2025</v>
          </cell>
          <cell r="B44" t="str">
            <v>BPM CONSULTING S.A.S</v>
          </cell>
          <cell r="C44" t="str">
            <v>PJ</v>
          </cell>
          <cell r="E44" t="str">
            <v>Mínima cuantía</v>
          </cell>
          <cell r="F44"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44">
            <v>32308500</v>
          </cell>
          <cell r="J44" t="str">
            <v>RGV</v>
          </cell>
          <cell r="P44">
            <v>45698</v>
          </cell>
          <cell r="Q44">
            <v>45747</v>
          </cell>
        </row>
        <row r="45">
          <cell r="A45" t="str">
            <v>CONTRATO 44 DE 2025</v>
          </cell>
          <cell r="B45" t="str">
            <v>JULIO MENDOZA</v>
          </cell>
          <cell r="C45" t="str">
            <v>PN</v>
          </cell>
          <cell r="E45" t="str">
            <v>Contratación directa</v>
          </cell>
          <cell r="F45" t="str">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ell>
          <cell r="G45">
            <v>149679420</v>
          </cell>
          <cell r="J45" t="str">
            <v>GAPR</v>
          </cell>
          <cell r="P45">
            <v>45698</v>
          </cell>
          <cell r="Q45">
            <v>46022</v>
          </cell>
        </row>
        <row r="46">
          <cell r="A46" t="str">
            <v>CONTRATO 45 DE 2025</v>
          </cell>
          <cell r="B46" t="str">
            <v xml:space="preserve">UNE TELECOMUNICACIONES </v>
          </cell>
          <cell r="C46" t="str">
            <v>PJ</v>
          </cell>
          <cell r="E46" t="str">
            <v>Mínima cuantía</v>
          </cell>
          <cell r="F46" t="str">
            <v>prestar los servicios de conectividad para dos (2) enlaces dedicados de internet de 200 Mbps, que permitan garantizar las conexiones a internet y la nube pública Microsoft Azure de la Comisión de Regulación de Comunicaciones.</v>
          </cell>
          <cell r="G46">
            <v>16805775</v>
          </cell>
          <cell r="J46" t="str">
            <v xml:space="preserve">TSI  </v>
          </cell>
          <cell r="P46">
            <v>45713</v>
          </cell>
          <cell r="Q46">
            <v>45801</v>
          </cell>
        </row>
        <row r="47">
          <cell r="A47" t="str">
            <v>CONTRATO 46 DE 2025</v>
          </cell>
          <cell r="B47" t="str">
            <v xml:space="preserve">COMPENSAR </v>
          </cell>
          <cell r="C47" t="str">
            <v>PJ</v>
          </cell>
          <cell r="E47" t="str">
            <v>Contratación directa</v>
          </cell>
          <cell r="F47" t="str">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ell>
          <cell r="G47">
            <v>408100000</v>
          </cell>
          <cell r="J47" t="str">
            <v>GAF</v>
          </cell>
          <cell r="P47">
            <v>45709</v>
          </cell>
          <cell r="Q47">
            <v>46006</v>
          </cell>
        </row>
        <row r="48">
          <cell r="A48" t="str">
            <v>CONTRATO 47 DE 2025</v>
          </cell>
          <cell r="B48" t="str">
            <v>DUQUE B CONSULTORES S.A.S.</v>
          </cell>
          <cell r="C48" t="str">
            <v>PJ</v>
          </cell>
          <cell r="E48" t="str">
            <v>Contratación directa</v>
          </cell>
          <cell r="F48" t="str">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ell>
          <cell r="G48">
            <v>44891000</v>
          </cell>
          <cell r="J48" t="str">
            <v>CE</v>
          </cell>
          <cell r="P48">
            <v>45700</v>
          </cell>
          <cell r="Q48">
            <v>46022</v>
          </cell>
        </row>
        <row r="49">
          <cell r="A49" t="str">
            <v>CONTRATO 48 DE 2025</v>
          </cell>
          <cell r="B49" t="str">
            <v>CULLEN INTERNATIONAL</v>
          </cell>
          <cell r="C49" t="str">
            <v>PJ</v>
          </cell>
          <cell r="E49" t="str">
            <v>Contratación directa</v>
          </cell>
          <cell r="F49" t="str">
            <v xml:space="preserve">Contratar la suscripción a la plataforma MY CULLEN de CULLEN INTERNATIONAL S.A. para el monitoreo de tendencias y desarrollos regulatorios a nivel internacional en materia de servicios de telecomunicaciones, postales y contenidos audiovisuales. </v>
          </cell>
          <cell r="G49">
            <v>615230000</v>
          </cell>
          <cell r="J49" t="str">
            <v>AD</v>
          </cell>
          <cell r="P49">
            <v>45710</v>
          </cell>
          <cell r="Q49">
            <v>46074</v>
          </cell>
        </row>
        <row r="50">
          <cell r="A50" t="str">
            <v>CONTRATO 49 DE 2025</v>
          </cell>
          <cell r="B50" t="str">
            <v>JUAN SEBASTIAN SALAMANCA CALLE</v>
          </cell>
          <cell r="C50" t="str">
            <v>PN</v>
          </cell>
          <cell r="E50" t="str">
            <v>Contratación directa</v>
          </cell>
          <cell r="F50" t="str">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ell>
          <cell r="G50">
            <v>126977300</v>
          </cell>
          <cell r="J50" t="str">
            <v>GAPR</v>
          </cell>
          <cell r="P50">
            <v>45708</v>
          </cell>
          <cell r="Q50">
            <v>46022</v>
          </cell>
        </row>
        <row r="51">
          <cell r="A51" t="str">
            <v>CONTRATO 50 DE 2025</v>
          </cell>
          <cell r="B51" t="str">
            <v>MARIA CAMILA GUTIERREZ</v>
          </cell>
          <cell r="C51" t="str">
            <v>PN</v>
          </cell>
          <cell r="E51" t="str">
            <v>Contratación directa</v>
          </cell>
          <cell r="F51" t="str">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51">
            <v>119000000</v>
          </cell>
          <cell r="J51" t="str">
            <v>CGJ</v>
          </cell>
          <cell r="P51">
            <v>45709</v>
          </cell>
          <cell r="Q51">
            <v>45920</v>
          </cell>
        </row>
        <row r="52">
          <cell r="A52" t="str">
            <v>CONTRATO 51 DE 2025</v>
          </cell>
          <cell r="B52" t="str">
            <v>PORTATIL  SAS</v>
          </cell>
          <cell r="C52" t="str">
            <v>PJ</v>
          </cell>
          <cell r="E52" t="str">
            <v>Mínima cuantía</v>
          </cell>
          <cell r="F52" t="str">
            <v>Renovación de la suscripción por el término de un (1) año de una (1) licencia de la Suite de Adobe Creative Cloud todas las Aplicaciones, para la Comisión de Regulación de Comunicaciones</v>
          </cell>
          <cell r="G52">
            <v>3977922</v>
          </cell>
          <cell r="J52" t="str">
            <v>TSI</v>
          </cell>
          <cell r="P52">
            <v>45712</v>
          </cell>
          <cell r="Q52">
            <v>46066</v>
          </cell>
        </row>
        <row r="53">
          <cell r="A53" t="str">
            <v>CONTRATO 52 DE 2025</v>
          </cell>
          <cell r="B53" t="str">
            <v>CLOUD CITY COLOMBIA SAS</v>
          </cell>
          <cell r="C53" t="str">
            <v>PJ</v>
          </cell>
          <cell r="E53" t="str">
            <v>Mínima cuantía</v>
          </cell>
          <cell r="F53" t="str">
            <v>Contratar el servicio de una aplicación por servicios (SAAS) para el envío masivo de correo (Mailing)</v>
          </cell>
          <cell r="G53">
            <v>5138702</v>
          </cell>
          <cell r="J53" t="str">
            <v>RGV</v>
          </cell>
          <cell r="P53">
            <v>45708</v>
          </cell>
          <cell r="Q53">
            <v>46022</v>
          </cell>
        </row>
        <row r="54">
          <cell r="A54" t="str">
            <v>CONTRATO 53 DE 2025</v>
          </cell>
          <cell r="B54" t="str">
            <v>PORTATIL  SAS</v>
          </cell>
          <cell r="C54" t="str">
            <v>PJ</v>
          </cell>
          <cell r="E54" t="str">
            <v>Mínima cuantía</v>
          </cell>
          <cell r="F54" t="str">
            <v>Suscripción por un (1) año de los servicios del software de editor de archivos PDF Adobe Acrobat 
PRO-DC For Teams con contrato de licenciamiento VIP para la Comisión de Regulación de 
Comunicaciones._x000D_</v>
          </cell>
          <cell r="G54">
            <v>23765625</v>
          </cell>
          <cell r="J54" t="str">
            <v>TSI</v>
          </cell>
          <cell r="P54">
            <v>45714</v>
          </cell>
          <cell r="Q54">
            <v>46081</v>
          </cell>
        </row>
        <row r="55">
          <cell r="A55" t="str">
            <v>CONTRATO 54 DE 2025 - OC 142256</v>
          </cell>
          <cell r="B55" t="str">
            <v>COLOMBIA TELECOMUNICACIONES  S.A. E.S.P.  BIC</v>
          </cell>
          <cell r="C55" t="str">
            <v>PJ</v>
          </cell>
          <cell r="E55" t="str">
            <v>AMP/IAD/CGS</v>
          </cell>
          <cell r="F55" t="str">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ell>
          <cell r="G55">
            <v>1593550000</v>
          </cell>
          <cell r="J55" t="str">
            <v>TSI</v>
          </cell>
          <cell r="P55">
            <v>45712</v>
          </cell>
          <cell r="Q55">
            <v>46022</v>
          </cell>
        </row>
        <row r="56">
          <cell r="A56" t="str">
            <v>CONTRATO 55 DE 2025 - OC 142992</v>
          </cell>
          <cell r="B56" t="str">
            <v>CONSORCIO KIOS</v>
          </cell>
          <cell r="C56" t="str">
            <v>PJ</v>
          </cell>
          <cell r="E56" t="str">
            <v>AMP/IAD/CGS</v>
          </cell>
          <cell r="F56" t="str">
            <v>Contratar el servicio integral de
aseo, cafetería, mantenimiento preventivo y
correctivo de la planta física de la Comisión de
Regulación de Comunicaciones CRC y suministro
de insumos de aseo y cafetería</v>
          </cell>
          <cell r="G56">
            <v>79215239.780000001</v>
          </cell>
          <cell r="J56" t="str">
            <v>GAF</v>
          </cell>
          <cell r="P56">
            <v>45748</v>
          </cell>
          <cell r="Q56">
            <v>45900</v>
          </cell>
        </row>
        <row r="57">
          <cell r="A57" t="str">
            <v>CONTRATO 56 DE 2025</v>
          </cell>
          <cell r="B57" t="str">
            <v>KREATIF SAS</v>
          </cell>
          <cell r="C57" t="str">
            <v>PJ</v>
          </cell>
          <cell r="E57" t="str">
            <v>Mínima cuantía</v>
          </cell>
          <cell r="F57" t="str">
            <v>Adquirir la impresión y suministro de ciento cincuenta (150) carnets y ciento cincuenta (150) cintas para carnets con gancho de seguridad, para la identificación de los funcionarios de planta de la Comisión de Regulación de Comunicaciones.</v>
          </cell>
          <cell r="G57">
            <v>1785000</v>
          </cell>
          <cell r="J57" t="str">
            <v>GAF</v>
          </cell>
          <cell r="P57">
            <v>45758</v>
          </cell>
          <cell r="Q57">
            <v>46006</v>
          </cell>
        </row>
        <row r="58">
          <cell r="A58" t="str">
            <v>CONTRATO 57 DE 2025</v>
          </cell>
          <cell r="B58" t="str">
            <v>FLT COMUNICACIONES S.A.S.</v>
          </cell>
          <cell r="C58" t="str">
            <v>PJ</v>
          </cell>
          <cell r="E58" t="str">
            <v>Mínima cuantía</v>
          </cell>
          <cell r="F58" t="str">
            <v>prestar el servicio de monitoreo de noticias en medios de comunicación y redes sociales para la Comisión de Regulación de Comunicaciones</v>
          </cell>
          <cell r="G58">
            <v>21420000</v>
          </cell>
          <cell r="J58" t="str">
            <v>RCV</v>
          </cell>
          <cell r="P58">
            <v>45749</v>
          </cell>
          <cell r="Q58">
            <v>46022</v>
          </cell>
        </row>
        <row r="59">
          <cell r="A59" t="str">
            <v>CONTRATO 58 DE 2025</v>
          </cell>
          <cell r="B59" t="str">
            <v>WEXLER SAS</v>
          </cell>
          <cell r="C59" t="str">
            <v>PJ</v>
          </cell>
          <cell r="E59" t="str">
            <v>Mínima cuantía</v>
          </cell>
          <cell r="F59" t="str">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ell>
          <cell r="G59">
            <v>7100000</v>
          </cell>
          <cell r="J59" t="str">
            <v>TSI</v>
          </cell>
          <cell r="P59">
            <v>45761</v>
          </cell>
          <cell r="Q59">
            <v>45921</v>
          </cell>
        </row>
        <row r="60">
          <cell r="A60" t="str">
            <v>CONTRATO 59 DE 2025 - OC 144583</v>
          </cell>
          <cell r="B60" t="str">
            <v>COBRANZA NACIONAL DE CREDITOS SAS</v>
          </cell>
          <cell r="C60" t="str">
            <v>PJ</v>
          </cell>
          <cell r="E60" t="str">
            <v>AMP/IAD/CGS</v>
          </cell>
          <cell r="F60"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60">
            <v>349485812.06</v>
          </cell>
          <cell r="J60" t="str">
            <v>TSI</v>
          </cell>
          <cell r="P60">
            <v>45786</v>
          </cell>
          <cell r="Q60">
            <v>45991</v>
          </cell>
        </row>
        <row r="61">
          <cell r="A61" t="str">
            <v>CONTRATO 60 DE 2025</v>
          </cell>
          <cell r="B61" t="str">
            <v xml:space="preserve">KANTAR IBOPE MEDIA </v>
          </cell>
          <cell r="C61" t="str">
            <v>PJ</v>
          </cell>
          <cell r="E61" t="str">
            <v>Contratación directa</v>
          </cell>
          <cell r="F61" t="str">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ell>
          <cell r="G61">
            <v>608125248</v>
          </cell>
          <cell r="J61" t="str">
            <v>AD</v>
          </cell>
          <cell r="P61">
            <v>45769</v>
          </cell>
          <cell r="Q61">
            <v>46022</v>
          </cell>
        </row>
        <row r="62">
          <cell r="A62" t="str">
            <v>CONTRATO 61 DE 2025</v>
          </cell>
          <cell r="B62" t="str">
            <v>COMERCIALIZADORA NAVE LTDA</v>
          </cell>
          <cell r="C62" t="str">
            <v>PJ</v>
          </cell>
          <cell r="E62" t="str">
            <v>SASI/SAM</v>
          </cell>
          <cell r="F62" t="str">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ell>
          <cell r="G62">
            <v>0</v>
          </cell>
          <cell r="J62" t="str">
            <v>GAF</v>
          </cell>
          <cell r="P62">
            <v>45790</v>
          </cell>
          <cell r="Q62">
            <v>46154</v>
          </cell>
        </row>
        <row r="63">
          <cell r="A63" t="str">
            <v>CONTRATO 62 DE 2025</v>
          </cell>
          <cell r="B63" t="str">
            <v xml:space="preserve">UNVERSIDAD DE ANTIOQUIA </v>
          </cell>
          <cell r="C63" t="str">
            <v xml:space="preserve">PJ </v>
          </cell>
          <cell r="E63" t="str">
            <v>Contratación directa</v>
          </cell>
          <cell r="F63" t="str">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ell>
          <cell r="G63">
            <v>650000000</v>
          </cell>
          <cell r="J63" t="str">
            <v>CAPR</v>
          </cell>
          <cell r="P63">
            <v>45783</v>
          </cell>
          <cell r="Q63">
            <v>45992</v>
          </cell>
        </row>
        <row r="64">
          <cell r="A64" t="str">
            <v>CONTRATO 63 DE 2025</v>
          </cell>
          <cell r="B64" t="str">
            <v xml:space="preserve">FESTIVAL TOURS </v>
          </cell>
          <cell r="C64" t="str">
            <v xml:space="preserve">PJ </v>
          </cell>
          <cell r="E64" t="str">
            <v>SASI/SAM</v>
          </cell>
          <cell r="F64" t="str">
            <v>Contratar el suministro de tiquetes aéreos nacionales e internacionales necesarios para el desarrollo de las actividades de la Comisión de Regulación de Comunicaciones (CRC), a través de una agencia de viajes.</v>
          </cell>
          <cell r="G64">
            <v>295400000</v>
          </cell>
          <cell r="J64" t="str">
            <v>RGV</v>
          </cell>
          <cell r="P64">
            <v>45779</v>
          </cell>
          <cell r="Q64">
            <v>46022</v>
          </cell>
        </row>
        <row r="65">
          <cell r="A65" t="str">
            <v>CONTRATO 64 DE 2025</v>
          </cell>
          <cell r="B65" t="str">
            <v>JUAN MANUEL MEJIA VILLA</v>
          </cell>
          <cell r="C65" t="str">
            <v>PN</v>
          </cell>
          <cell r="E65" t="str">
            <v>Mínima cuantía</v>
          </cell>
          <cell r="F65" t="str">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ell>
          <cell r="G65">
            <v>10464000</v>
          </cell>
          <cell r="J65" t="str">
            <v>PG</v>
          </cell>
          <cell r="P65">
            <v>45758</v>
          </cell>
          <cell r="Q65">
            <v>45818</v>
          </cell>
        </row>
        <row r="66">
          <cell r="A66" t="str">
            <v>CONTRATO 65 DE 2025 - OC 145071</v>
          </cell>
          <cell r="B66" t="str">
            <v xml:space="preserve">CONSORCIO IAD DINAMICO SOFTWAREONE </v>
          </cell>
          <cell r="C66" t="str">
            <v>PJ</v>
          </cell>
          <cell r="E66" t="str">
            <v>AMP/IAD/CGS</v>
          </cell>
          <cell r="F66" t="str">
            <v>Renovar la suscripción por un (1) año de los siguientes productos de Microsoft: Power BI Pro, Enterprise Mobility + Security E3, Office 365 Plan E3, Teams Enterprise + Phone Estándar, en Categoría Open Value para la Comisión de Regulación de Comunicaciones</v>
          </cell>
          <cell r="G66">
            <v>369456960</v>
          </cell>
          <cell r="J66" t="str">
            <v>TSI</v>
          </cell>
          <cell r="P66">
            <v>45771</v>
          </cell>
          <cell r="Q66">
            <v>46022</v>
          </cell>
        </row>
        <row r="67">
          <cell r="A67" t="str">
            <v>CONTRATO 66 DE 2025</v>
          </cell>
          <cell r="B67" t="str">
            <v>LILIANA ROMERO SAAVEDRA</v>
          </cell>
          <cell r="C67" t="str">
            <v>PN</v>
          </cell>
          <cell r="E67" t="str">
            <v>Contratación directa</v>
          </cell>
          <cell r="F67" t="str">
            <v xml:space="preserve">Brindar apoyo a la Coordinación de Gestión Administrativa y Financiera en temas operativos y logísticos relacionados con la Gestión Documental de la CRC, entre otros </v>
          </cell>
          <cell r="G67">
            <v>29380776</v>
          </cell>
          <cell r="J67" t="str">
            <v>GAF</v>
          </cell>
          <cell r="P67">
            <v>45779</v>
          </cell>
          <cell r="Q67">
            <v>46022</v>
          </cell>
        </row>
        <row r="68">
          <cell r="A68" t="str">
            <v>CONTRATO 67 DE 2025</v>
          </cell>
          <cell r="B68" t="str">
            <v xml:space="preserve">JULIAN DAVID ZULUAGA TORRES </v>
          </cell>
          <cell r="C68" t="str">
            <v>PN</v>
          </cell>
          <cell r="E68" t="str">
            <v>Contratación directa</v>
          </cell>
          <cell r="F68" t="str">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ell>
          <cell r="G68">
            <v>112000000</v>
          </cell>
          <cell r="J68" t="str">
            <v>IRI</v>
          </cell>
          <cell r="P68">
            <v>45782</v>
          </cell>
          <cell r="Q68">
            <v>46022</v>
          </cell>
        </row>
        <row r="69">
          <cell r="A69" t="str">
            <v>CONTRATO 68 DE 2025</v>
          </cell>
          <cell r="B69" t="str">
            <v>CENTRO NACIONAL DE CONSULTORIA S.A.</v>
          </cell>
          <cell r="C69" t="str">
            <v xml:space="preserve">PJ </v>
          </cell>
          <cell r="E69" t="str">
            <v>Concurso de méritos</v>
          </cell>
          <cell r="F69" t="str">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ell>
          <cell r="G69">
            <v>731815614</v>
          </cell>
          <cell r="J69" t="str">
            <v>PE</v>
          </cell>
          <cell r="Q69">
            <v>46003</v>
          </cell>
        </row>
        <row r="70">
          <cell r="A70" t="str">
            <v>CONTRATO 69 DE 2025</v>
          </cell>
          <cell r="B70" t="str">
            <v>UT EVENTOS CRC 2025</v>
          </cell>
          <cell r="C70" t="str">
            <v>PJ</v>
          </cell>
          <cell r="E70" t="str">
            <v>Licitación Pública</v>
          </cell>
          <cell r="F70" t="str">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ell>
          <cell r="G70">
            <v>1200000000</v>
          </cell>
          <cell r="J70" t="str">
            <v>RGV</v>
          </cell>
          <cell r="P70">
            <v>45792</v>
          </cell>
          <cell r="Q70">
            <v>46010</v>
          </cell>
        </row>
        <row r="71">
          <cell r="A71" t="str">
            <v>CONTRATO 70 DE 2025</v>
          </cell>
          <cell r="B71" t="str">
            <v xml:space="preserve">COMPAÑÍA MUNDIAL DE SEGUROS S.A. </v>
          </cell>
          <cell r="C71" t="str">
            <v>PJ</v>
          </cell>
          <cell r="E71" t="str">
            <v>SASI/SAM</v>
          </cell>
          <cell r="F71" t="str">
            <v>Contratar la póliza de responsabilidad civil de datos – Cyber, de la Comisión de Regulación de Comunicaciones (CRC).”.</v>
          </cell>
          <cell r="G71">
            <v>149499635</v>
          </cell>
          <cell r="J71" t="str">
            <v>CGA Y TSI</v>
          </cell>
          <cell r="P71">
            <v>45796</v>
          </cell>
          <cell r="Q71" t="str">
            <v>443 DIAS</v>
          </cell>
        </row>
        <row r="72">
          <cell r="A72" t="str">
            <v>CONTRATO 71 DE 2025</v>
          </cell>
          <cell r="B72" t="str">
            <v>ERGO &amp; HEALTH S.A.S</v>
          </cell>
          <cell r="C72" t="str">
            <v xml:space="preserve">PJ </v>
          </cell>
          <cell r="E72" t="str">
            <v>Mínima cuantía</v>
          </cell>
          <cell r="F72" t="str">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ell>
          <cell r="G72">
            <v>3998400</v>
          </cell>
          <cell r="J72" t="str">
            <v>GAF</v>
          </cell>
          <cell r="P72">
            <v>45811</v>
          </cell>
          <cell r="Q72">
            <v>45840</v>
          </cell>
        </row>
        <row r="73">
          <cell r="A73" t="str">
            <v>CONTRATO 72 DE 2025</v>
          </cell>
          <cell r="B73" t="str">
            <v>OOPC INGENIERIA S.A.S</v>
          </cell>
          <cell r="C73" t="str">
            <v xml:space="preserve">PJ </v>
          </cell>
          <cell r="E73" t="str">
            <v>Mínima cuantía</v>
          </cell>
          <cell r="F73" t="str">
            <v>Contratar la prestación del servicio de mantenimiento preventivo y correctivo, incluido mano de obra calificada y suministro de repuestos originales nuevos, para la transferencia eléctrica automática de propiedad de la Comisión de Regulación de Comunicaciones.</v>
          </cell>
          <cell r="G73">
            <v>1124550</v>
          </cell>
          <cell r="J73" t="str">
            <v>GAF</v>
          </cell>
          <cell r="P73">
            <v>45807</v>
          </cell>
          <cell r="Q73">
            <v>45837</v>
          </cell>
        </row>
        <row r="74">
          <cell r="A74" t="str">
            <v>CONTRATO 73 DE 2025- OC 146667</v>
          </cell>
          <cell r="B74" t="str">
            <v>ETB S.A. E.S.P._x000D_</v>
          </cell>
          <cell r="C74" t="str">
            <v xml:space="preserve">PJ </v>
          </cell>
          <cell r="E74" t="str">
            <v>AMP/IAD/CGS</v>
          </cell>
          <cell r="F74" t="str">
            <v>Contratar los servicios de conectividad para dos (2) enlaces dedicados de internet de 200 Mbps, que 
permitan garantizar las conexiones a internet y la nube pública Microsoft Azure de la Comisión de 
Regulación de Comunicaciones.</v>
          </cell>
          <cell r="G74">
            <v>16610496</v>
          </cell>
          <cell r="J74" t="str">
            <v>TSI</v>
          </cell>
          <cell r="P74">
            <v>45803</v>
          </cell>
          <cell r="Q74">
            <v>46015</v>
          </cell>
        </row>
        <row r="75">
          <cell r="A75" t="str">
            <v>CONTRATO 74 DE 2025</v>
          </cell>
          <cell r="B75" t="str">
            <v>CAMERFIRMA COLOMBIA S.A.S</v>
          </cell>
          <cell r="C75" t="str">
            <v xml:space="preserve">PJ </v>
          </cell>
          <cell r="E75" t="str">
            <v>Mínima cuantía</v>
          </cell>
          <cell r="F75" t="str">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ell>
          <cell r="G75">
            <v>1273300</v>
          </cell>
          <cell r="J75" t="str">
            <v>TSI</v>
          </cell>
          <cell r="Q75">
            <v>46537</v>
          </cell>
        </row>
      </sheetData>
      <sheetData sheetId="3">
        <row r="1">
          <cell r="A1" t="str">
            <v xml:space="preserve">CONTRATO No (CON AÑO). </v>
          </cell>
          <cell r="B1" t="str">
            <v>NOMBRE DEL CONTRATISTA</v>
          </cell>
          <cell r="C1" t="str">
            <v>No. DEL OTROSI O DE LA MODIFICACIÓN</v>
          </cell>
          <cell r="D1" t="str">
            <v>RAZÓN DE LA ELABORACION DEL OTROSI</v>
          </cell>
          <cell r="E1" t="str">
            <v>FECHA DE SUSCRIPCIÓN DEL OTRO SI</v>
          </cell>
          <cell r="F1" t="str">
            <v>ADICIÓN / REDUCCIÓN</v>
          </cell>
          <cell r="G1" t="str">
            <v>FECHA DE PRORROGA (HASTA)/FEHA DE TERMINACIÓN ANTICIPADA</v>
          </cell>
          <cell r="H1" t="str">
            <v>FECHA DE SUPENSIÓN (DESDE)</v>
          </cell>
          <cell r="I1" t="str">
            <v>FECHA DE SUPENSIÓN (HASTA)</v>
          </cell>
          <cell r="J1" t="str">
            <v>ACTUALIZACIÓN DE GARANTÍAS (SI/NO)</v>
          </cell>
          <cell r="K1" t="str">
            <v>ABOGADO</v>
          </cell>
          <cell r="L1" t="str">
            <v>OBSERVACIONES</v>
          </cell>
        </row>
        <row r="2">
          <cell r="A2" t="str">
            <v>CONTRATO 38 DE 2025</v>
          </cell>
          <cell r="B2" t="str">
            <v>LOGISTICA Y GESTION DE NEGOCIOS SAS</v>
          </cell>
          <cell r="C2">
            <v>1</v>
          </cell>
          <cell r="D2" t="str">
            <v>ADICIÓN</v>
          </cell>
          <cell r="E2">
            <v>45719</v>
          </cell>
          <cell r="F2">
            <v>18200000</v>
          </cell>
          <cell r="G2" t="str">
            <v>N/A</v>
          </cell>
          <cell r="H2" t="str">
            <v>N/A</v>
          </cell>
          <cell r="I2" t="str">
            <v>N/A</v>
          </cell>
          <cell r="J2" t="str">
            <v>SI</v>
          </cell>
          <cell r="K2" t="str">
            <v>LUCERO CASTELLANOS</v>
          </cell>
          <cell r="L2" t="str">
            <v>La póliza del otrosi fue aprobada por DW en Secop II, el día 04/03/2025</v>
          </cell>
        </row>
        <row r="3">
          <cell r="A3" t="str">
            <v>CONTRATO 43 DE 2025</v>
          </cell>
          <cell r="B3" t="str">
            <v>BPM CONSULTING S.A.S</v>
          </cell>
          <cell r="C3">
            <v>1</v>
          </cell>
          <cell r="D3" t="str">
            <v>ADICÓN Y PRÓRROGA</v>
          </cell>
          <cell r="E3">
            <v>45736</v>
          </cell>
          <cell r="F3">
            <v>16154250</v>
          </cell>
          <cell r="G3">
            <v>45777</v>
          </cell>
          <cell r="H3" t="str">
            <v>N/A</v>
          </cell>
          <cell r="I3" t="str">
            <v>N/A</v>
          </cell>
          <cell r="J3" t="str">
            <v>SI</v>
          </cell>
          <cell r="K3" t="str">
            <v>LUCERO CASTELLANOS</v>
          </cell>
          <cell r="L3" t="str">
            <v>La póliza del otrosi fue aprobada por DW en Secop II, el día 26/03/2025</v>
          </cell>
        </row>
        <row r="4">
          <cell r="A4" t="str">
            <v>CONTRATO 32 DE 2025</v>
          </cell>
          <cell r="B4" t="str">
            <v xml:space="preserve">EDNA JULIETA RIVEROS </v>
          </cell>
          <cell r="C4">
            <v>1</v>
          </cell>
          <cell r="D4" t="str">
            <v xml:space="preserve">TERMINACIÓN ANTICIPADA </v>
          </cell>
          <cell r="E4">
            <v>45776</v>
          </cell>
          <cell r="F4">
            <v>-27333333</v>
          </cell>
          <cell r="G4">
            <v>45776</v>
          </cell>
          <cell r="H4" t="str">
            <v>N/A</v>
          </cell>
          <cell r="I4" t="str">
            <v>N/A</v>
          </cell>
          <cell r="J4" t="str">
            <v>SI</v>
          </cell>
          <cell r="K4" t="str">
            <v xml:space="preserve">JOHAN HERRERA </v>
          </cell>
          <cell r="L4" t="str">
            <v xml:space="preserve">El contro inicial tuvo un valor de 60.000.000, el cual se redujo en un valor de $ 32.666.667. Causa de terminación aniticIpada, muerte de la contratista. </v>
          </cell>
        </row>
        <row r="5">
          <cell r="A5" t="str">
            <v>CONTRATO 168 DE 2023</v>
          </cell>
          <cell r="B5" t="str">
            <v xml:space="preserve">AXA COLPATRIA </v>
          </cell>
          <cell r="C5">
            <v>1</v>
          </cell>
          <cell r="D5" t="str">
            <v xml:space="preserve">ADICIÓN </v>
          </cell>
          <cell r="E5">
            <v>45761</v>
          </cell>
          <cell r="F5" t="str">
            <v>$2.169.600</v>
          </cell>
          <cell r="G5" t="str">
            <v>N/A</v>
          </cell>
          <cell r="H5" t="str">
            <v>N/A</v>
          </cell>
          <cell r="I5" t="str">
            <v>N/A</v>
          </cell>
          <cell r="J5" t="str">
            <v>N/A</v>
          </cell>
          <cell r="K5" t="str">
            <v xml:space="preserve">JOHAN HERRERA </v>
          </cell>
          <cell r="L5" t="str">
            <v>No aplica modificación de garantías por ser un contrato de seguro</v>
          </cell>
        </row>
        <row r="6">
          <cell r="A6" t="str">
            <v>CONTRATO 45 DE 2025</v>
          </cell>
          <cell r="B6" t="str">
            <v>UNE</v>
          </cell>
          <cell r="C6">
            <v>1</v>
          </cell>
          <cell r="D6" t="str">
            <v>ADICÓN Y PRÓRROGA</v>
          </cell>
          <cell r="E6">
            <v>45800</v>
          </cell>
          <cell r="F6">
            <v>5900000</v>
          </cell>
          <cell r="G6">
            <v>45832</v>
          </cell>
          <cell r="H6" t="str">
            <v>N/A</v>
          </cell>
          <cell r="I6" t="str">
            <v>N/A</v>
          </cell>
          <cell r="J6" t="str">
            <v>SI</v>
          </cell>
          <cell r="K6" t="str">
            <v>LUCERO CASTELLANOS</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880490&amp;isFromPublicArea=True&amp;isModal=False" TargetMode="External"/><Relationship Id="rId3" Type="http://schemas.openxmlformats.org/officeDocument/2006/relationships/hyperlink" Target="https://operaciones.colombiacompra.gov.co/tienda-virtual-del-estado-colombiano/ordenes-compra/145071" TargetMode="External"/><Relationship Id="rId7" Type="http://schemas.openxmlformats.org/officeDocument/2006/relationships/hyperlink" Target="https://community.secop.gov.co/Public/Tendering/OpportunityDetail/Index?noticeUID=CO1.NTC.8052689&amp;isFromPublicArea=True&amp;isModal=False" TargetMode="External"/><Relationship Id="rId2" Type="http://schemas.openxmlformats.org/officeDocument/2006/relationships/hyperlink" Target="https://operaciones.colombiacompra.gov.co/tienda-virtual-del-estado-colombiano/ordenes-compra/144583" TargetMode="External"/><Relationship Id="rId1" Type="http://schemas.openxmlformats.org/officeDocument/2006/relationships/hyperlink" Target="https://operaciones.colombiacompra.gov.co/tienda-virtual-del-estado-colombiano/ordenes-compra/142256" TargetMode="External"/><Relationship Id="rId6" Type="http://schemas.openxmlformats.org/officeDocument/2006/relationships/hyperlink" Target="https://community.secop.gov.co/Public/Tendering/OpportunityDetail/Index?noticeUID=CO1.NTC.8063544&amp;isFromPublicArea=True&amp;isModal=False" TargetMode="External"/><Relationship Id="rId5" Type="http://schemas.openxmlformats.org/officeDocument/2006/relationships/hyperlink" Target="https://community.secop.gov.co/Public/Tendering/OpportunityDetail/Index?noticeUID=CO1.NTC.7834014&amp;isFromPublicArea=True&amp;isModal=False" TargetMode="External"/><Relationship Id="rId10" Type="http://schemas.openxmlformats.org/officeDocument/2006/relationships/hyperlink" Target="https://operaciones.colombiacompra.gov.co/tienda-virtual-del-estado-colombiano/ordenes-compra/146667" TargetMode="External"/><Relationship Id="rId4" Type="http://schemas.openxmlformats.org/officeDocument/2006/relationships/hyperlink" Target="https://community.secop.gov.co/Public/Tendering/OpportunityDetail/Index?noticeUID=CO1.NTC.8065554&amp;isFromPublicArea=True&amp;isModal=False" TargetMode="External"/><Relationship Id="rId9" Type="http://schemas.openxmlformats.org/officeDocument/2006/relationships/hyperlink" Target="https://community.secop.gov.co/Public/Tendering/OpportunityDetail/Index?noticeUID=CO1.NTC.78230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E35E-7CA6-43B3-A41D-FAB4631E9EC8}">
  <sheetPr>
    <tabColor theme="8" tint="0.59999389629810485"/>
  </sheetPr>
  <dimension ref="A1:U83"/>
  <sheetViews>
    <sheetView tabSelected="1" zoomScale="60" zoomScaleNormal="60" workbookViewId="0">
      <pane ySplit="1" topLeftCell="A51" activePane="bottomLeft" state="frozen"/>
      <selection pane="bottomLeft" activeCell="A56" sqref="A56"/>
    </sheetView>
  </sheetViews>
  <sheetFormatPr baseColWidth="10" defaultColWidth="11.453125" defaultRowHeight="54.75" customHeight="1" x14ac:dyDescent="0.35"/>
  <cols>
    <col min="1" max="1" width="26.453125" style="23" bestFit="1" customWidth="1"/>
    <col min="2" max="2" width="25.7265625" style="24" customWidth="1"/>
    <col min="3" max="3" width="19.453125" style="24" customWidth="1"/>
    <col min="4" max="4" width="50.54296875" style="25" customWidth="1"/>
    <col min="5" max="5" width="19.26953125" style="26" customWidth="1"/>
    <col min="6" max="6" width="17.7265625" style="27" customWidth="1"/>
    <col min="7" max="7" width="18" style="26" customWidth="1"/>
    <col min="8" max="8" width="23.81640625" style="26" customWidth="1"/>
    <col min="9" max="9" width="21.1796875" style="26" customWidth="1"/>
    <col min="10" max="10" width="15.7265625" style="26" customWidth="1"/>
    <col min="11" max="13" width="15.7265625" style="21" customWidth="1"/>
    <col min="14" max="14" width="16.54296875" style="21" customWidth="1"/>
    <col min="15" max="15" width="18" style="21" customWidth="1"/>
    <col min="16" max="16" width="33.90625" style="21" customWidth="1"/>
    <col min="17" max="17" width="15.7265625" style="21" customWidth="1"/>
    <col min="18" max="18" width="11.453125" style="21"/>
    <col min="19" max="19" width="12" style="21" customWidth="1"/>
    <col min="20" max="20" width="16.90625" style="21" customWidth="1"/>
    <col min="21" max="21" width="18.453125" style="21" customWidth="1"/>
    <col min="22" max="16384" width="11.453125" style="21"/>
  </cols>
  <sheetData>
    <row r="1" spans="1:21" s="8" customFormat="1" ht="73.5" customHeight="1" x14ac:dyDescent="0.35">
      <c r="A1" s="1" t="s">
        <v>0</v>
      </c>
      <c r="B1" s="2" t="s">
        <v>1</v>
      </c>
      <c r="C1" s="3" t="s">
        <v>2</v>
      </c>
      <c r="D1" s="3" t="s">
        <v>3</v>
      </c>
      <c r="E1" s="4" t="s">
        <v>4</v>
      </c>
      <c r="F1" s="3" t="s">
        <v>5</v>
      </c>
      <c r="G1" s="4" t="s">
        <v>6</v>
      </c>
      <c r="H1" s="4" t="s">
        <v>7</v>
      </c>
      <c r="I1" s="4" t="s">
        <v>8</v>
      </c>
      <c r="J1" s="4" t="s">
        <v>9</v>
      </c>
      <c r="K1" s="3" t="s">
        <v>10</v>
      </c>
      <c r="L1" s="3" t="s">
        <v>11</v>
      </c>
      <c r="M1" s="5" t="s">
        <v>12</v>
      </c>
      <c r="N1" s="3" t="s">
        <v>13</v>
      </c>
      <c r="O1" s="3" t="s">
        <v>14</v>
      </c>
      <c r="P1" s="3" t="s">
        <v>15</v>
      </c>
      <c r="Q1" s="3" t="s">
        <v>16</v>
      </c>
      <c r="R1" s="6" t="s">
        <v>17</v>
      </c>
      <c r="S1" s="6" t="s">
        <v>18</v>
      </c>
      <c r="T1" s="7" t="s">
        <v>19</v>
      </c>
      <c r="U1" s="29" t="s">
        <v>20</v>
      </c>
    </row>
    <row r="2" spans="1:21" ht="61.5" customHeight="1" x14ac:dyDescent="0.35">
      <c r="A2" s="9" t="str">
        <f>[1]Contratos!A2</f>
        <v>CONTRATO 01 DE 2025</v>
      </c>
      <c r="B2" s="10" t="str">
        <f>[1]Contratos!B2</f>
        <v>KAREM JULIETH MOLINA</v>
      </c>
      <c r="C2" s="10" t="str">
        <f>[1]Contratos!E2</f>
        <v>Contratación Directa</v>
      </c>
      <c r="D2" s="11" t="str">
        <f>[1]Contratos!F2</f>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
      <c r="E2" s="12">
        <f>[1]Contratos!G2</f>
        <v>44071164</v>
      </c>
      <c r="F2" s="13" t="str">
        <f>IFERROR(VLOOKUP(A2, [1]Otrosí!A:F, 6, FALSE), "0")</f>
        <v>0</v>
      </c>
      <c r="G2" s="12">
        <f>SUM(E2:F2)</f>
        <v>44071164</v>
      </c>
      <c r="H2" s="14">
        <v>13098929</v>
      </c>
      <c r="I2" s="12">
        <f>G2-H2</f>
        <v>30972235</v>
      </c>
      <c r="J2" s="15">
        <f>H2/G2</f>
        <v>0.29722221541505006</v>
      </c>
      <c r="K2" s="16">
        <f>[1]Contratos!P2</f>
        <v>45305</v>
      </c>
      <c r="L2" s="16">
        <f>[1]Contratos!Q2</f>
        <v>46022</v>
      </c>
      <c r="M2" s="16" t="str">
        <f>IFERROR(VLOOKUP(A2, [1]Otrosí!A:L, 7, FALSE), "N/A")</f>
        <v>N/A</v>
      </c>
      <c r="N2" s="17" t="s">
        <v>21</v>
      </c>
      <c r="O2" s="18" t="s">
        <v>22</v>
      </c>
      <c r="P2" s="19" t="s">
        <v>23</v>
      </c>
      <c r="Q2" s="20" t="s">
        <v>24</v>
      </c>
      <c r="R2" s="10" t="str">
        <f>[1]Contratos!C2</f>
        <v>PN</v>
      </c>
      <c r="S2" s="10" t="str">
        <f>[1]Contratos!J2</f>
        <v>GAF</v>
      </c>
      <c r="T2" s="28" t="s">
        <v>25</v>
      </c>
      <c r="U2" s="30">
        <v>1014180931</v>
      </c>
    </row>
    <row r="3" spans="1:21" ht="61.5" customHeight="1" x14ac:dyDescent="0.35">
      <c r="A3" s="9" t="str">
        <f>[1]Contratos!A3</f>
        <v>CONTRATO 02 DE 2025</v>
      </c>
      <c r="B3" s="10" t="str">
        <f>[1]Contratos!B3</f>
        <v>CAROLINA GONZALEZ</v>
      </c>
      <c r="C3" s="10" t="str">
        <f>[1]Contratos!E3</f>
        <v>Contratación Directa</v>
      </c>
      <c r="D3" s="11" t="str">
        <f>[1]Contratos!F3</f>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
      <c r="E3" s="12">
        <f>[1]Contratos!G3</f>
        <v>44071164</v>
      </c>
      <c r="F3" s="13" t="str">
        <f>IFERROR(VLOOKUP(A3, [1]Otrosí!A:F, 6, FALSE), "0")</f>
        <v>0</v>
      </c>
      <c r="G3" s="12">
        <f t="shared" ref="G3:G66" si="0">SUM(E3:F3)</f>
        <v>44071164</v>
      </c>
      <c r="H3" s="14">
        <v>13098929</v>
      </c>
      <c r="I3" s="12">
        <f t="shared" ref="I3:I66" si="1">G3-H3</f>
        <v>30972235</v>
      </c>
      <c r="J3" s="15">
        <f>H3/G3</f>
        <v>0.29722221541505006</v>
      </c>
      <c r="K3" s="16">
        <f>[1]Contratos!P3</f>
        <v>45671</v>
      </c>
      <c r="L3" s="16">
        <f>[1]Contratos!Q3</f>
        <v>46022</v>
      </c>
      <c r="M3" s="16" t="str">
        <f>IFERROR(VLOOKUP(A3, [1]Otrosí!A:L, 7, FALSE), "N/A")</f>
        <v>N/A</v>
      </c>
      <c r="N3" s="17" t="s">
        <v>21</v>
      </c>
      <c r="O3" s="18" t="s">
        <v>22</v>
      </c>
      <c r="P3" s="19" t="s">
        <v>26</v>
      </c>
      <c r="Q3" s="20" t="s">
        <v>24</v>
      </c>
      <c r="R3" s="10" t="str">
        <f>[1]Contratos!C3</f>
        <v>PN</v>
      </c>
      <c r="S3" s="10" t="str">
        <f>[1]Contratos!J3</f>
        <v>GAF</v>
      </c>
      <c r="T3" s="28" t="s">
        <v>25</v>
      </c>
      <c r="U3" s="30">
        <v>52250896</v>
      </c>
    </row>
    <row r="4" spans="1:21" ht="61.5" customHeight="1" x14ac:dyDescent="0.35">
      <c r="A4" s="9" t="str">
        <f>[1]Contratos!A4</f>
        <v>CONTRATO 03 DE 2025</v>
      </c>
      <c r="B4" s="10" t="str">
        <f>[1]Contratos!B4</f>
        <v xml:space="preserve">LILIAM AMPARO CUBILLOS </v>
      </c>
      <c r="C4" s="10" t="str">
        <f>[1]Contratos!E4</f>
        <v>Contratación Directa</v>
      </c>
      <c r="D4" s="11" t="str">
        <f>[1]Contratos!F4</f>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4" s="12">
        <f>[1]Contratos!G4</f>
        <v>235998400</v>
      </c>
      <c r="F4" s="13" t="str">
        <f>IFERROR(VLOOKUP(A4, [1]Otrosí!A:F, 6, FALSE), "0")</f>
        <v>0</v>
      </c>
      <c r="G4" s="12">
        <f t="shared" si="0"/>
        <v>235998400</v>
      </c>
      <c r="H4" s="14">
        <v>73193706</v>
      </c>
      <c r="I4" s="12">
        <f t="shared" si="1"/>
        <v>162804694</v>
      </c>
      <c r="J4" s="15">
        <f>H4/G4</f>
        <v>0.31014492471135396</v>
      </c>
      <c r="K4" s="16">
        <f>[1]Contratos!P4</f>
        <v>45671</v>
      </c>
      <c r="L4" s="16">
        <f>[1]Contratos!Q4</f>
        <v>46019</v>
      </c>
      <c r="M4" s="16" t="str">
        <f>IFERROR(VLOOKUP(A4, [1]Otrosí!A:L, 7, FALSE), "N/A")</f>
        <v>N/A</v>
      </c>
      <c r="N4" s="17" t="s">
        <v>21</v>
      </c>
      <c r="O4" s="18" t="s">
        <v>27</v>
      </c>
      <c r="P4" s="19" t="s">
        <v>28</v>
      </c>
      <c r="Q4" s="20" t="s">
        <v>24</v>
      </c>
      <c r="R4" s="10" t="str">
        <f>[1]Contratos!C4</f>
        <v>PN</v>
      </c>
      <c r="S4" s="10" t="str">
        <f>[1]Contratos!J4</f>
        <v>GJ</v>
      </c>
      <c r="T4" s="28" t="s">
        <v>25</v>
      </c>
      <c r="U4" s="30">
        <v>52708167</v>
      </c>
    </row>
    <row r="5" spans="1:21" ht="61.5" customHeight="1" x14ac:dyDescent="0.35">
      <c r="A5" s="9" t="str">
        <f>[1]Contratos!A5</f>
        <v>CONTRATO 04 DE 2025</v>
      </c>
      <c r="B5" s="10" t="str">
        <f>[1]Contratos!B5</f>
        <v xml:space="preserve">JUAN CAMILO PEÑA </v>
      </c>
      <c r="C5" s="10" t="str">
        <f>[1]Contratos!E5</f>
        <v>Contratación Directa</v>
      </c>
      <c r="D5" s="11" t="str">
        <f>[1]Contratos!F5</f>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
      <c r="E5" s="12">
        <f>[1]Contratos!G5</f>
        <v>128941692</v>
      </c>
      <c r="F5" s="13" t="str">
        <f>IFERROR(VLOOKUP(A5, [1]Otrosí!A:F, 6, FALSE), "0")</f>
        <v>0</v>
      </c>
      <c r="G5" s="12">
        <f t="shared" si="0"/>
        <v>128941692</v>
      </c>
      <c r="H5" s="14">
        <v>39243123</v>
      </c>
      <c r="I5" s="12">
        <f t="shared" si="1"/>
        <v>89698569</v>
      </c>
      <c r="J5" s="15">
        <f t="shared" ref="J5:J68" si="2">H5/G5</f>
        <v>0.30434782102905861</v>
      </c>
      <c r="K5" s="16">
        <f>[1]Contratos!P5</f>
        <v>45673</v>
      </c>
      <c r="L5" s="16">
        <f>[1]Contratos!Q5</f>
        <v>46022</v>
      </c>
      <c r="M5" s="16" t="str">
        <f>IFERROR(VLOOKUP(A5, [1]Otrosí!A:L, 7, FALSE), "N/A")</f>
        <v>N/A</v>
      </c>
      <c r="N5" s="17" t="s">
        <v>21</v>
      </c>
      <c r="O5" s="18" t="s">
        <v>27</v>
      </c>
      <c r="P5" s="19" t="s">
        <v>29</v>
      </c>
      <c r="Q5" s="20" t="s">
        <v>24</v>
      </c>
      <c r="R5" s="10" t="str">
        <f>[1]Contratos!C5</f>
        <v>PN</v>
      </c>
      <c r="S5" s="10" t="str">
        <f>[1]Contratos!J5</f>
        <v>RGV</v>
      </c>
      <c r="T5" s="28" t="s">
        <v>25</v>
      </c>
      <c r="U5" s="30">
        <v>1014182808</v>
      </c>
    </row>
    <row r="6" spans="1:21" ht="61.5" customHeight="1" x14ac:dyDescent="0.35">
      <c r="A6" s="9" t="str">
        <f>[1]Contratos!A6</f>
        <v>CONTRATO 05 DE 2025</v>
      </c>
      <c r="B6" s="10" t="str">
        <f>[1]Contratos!B6</f>
        <v>ERIK ANDRÉS BARBOSA PARRA</v>
      </c>
      <c r="C6" s="10" t="str">
        <f>[1]Contratos!E6</f>
        <v>Contratación Directa</v>
      </c>
      <c r="D6" s="11" t="str">
        <f>[1]Contratos!F6</f>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
      <c r="E6" s="12">
        <f>[1]Contratos!G6</f>
        <v>141067752</v>
      </c>
      <c r="F6" s="13" t="str">
        <f>IFERROR(VLOOKUP(A6, [1]Otrosí!A:F, 6, FALSE), "0")</f>
        <v>0</v>
      </c>
      <c r="G6" s="12">
        <f t="shared" si="0"/>
        <v>141067752</v>
      </c>
      <c r="H6" s="14">
        <v>6133380</v>
      </c>
      <c r="I6" s="12">
        <f t="shared" si="1"/>
        <v>134934372</v>
      </c>
      <c r="J6" s="15">
        <f t="shared" si="2"/>
        <v>4.3478257171064863E-2</v>
      </c>
      <c r="K6" s="16">
        <f>[1]Contratos!P6</f>
        <v>45679</v>
      </c>
      <c r="L6" s="16">
        <f>[1]Contratos!Q6</f>
        <v>46022</v>
      </c>
      <c r="M6" s="16" t="str">
        <f>IFERROR(VLOOKUP(A6, [1]Otrosí!A:L, 7, FALSE), "N/A")</f>
        <v>N/A</v>
      </c>
      <c r="N6" s="17" t="s">
        <v>21</v>
      </c>
      <c r="O6" s="18" t="s">
        <v>27</v>
      </c>
      <c r="P6" s="19" t="s">
        <v>30</v>
      </c>
      <c r="Q6" s="20" t="s">
        <v>24</v>
      </c>
      <c r="R6" s="10" t="str">
        <f>[1]Contratos!C6</f>
        <v>PN</v>
      </c>
      <c r="S6" s="10" t="str">
        <f>[1]Contratos!J6</f>
        <v>RGV</v>
      </c>
      <c r="T6" s="28" t="s">
        <v>25</v>
      </c>
      <c r="U6" s="30">
        <v>80816060</v>
      </c>
    </row>
    <row r="7" spans="1:21" ht="61.5" customHeight="1" x14ac:dyDescent="0.35">
      <c r="A7" s="9" t="str">
        <f>[1]Contratos!A7</f>
        <v>CONTRATO 06 DE 2025</v>
      </c>
      <c r="B7" s="10" t="str">
        <f>[1]Contratos!B7</f>
        <v xml:space="preserve">ERICK FRANCKS ESPEJO SILVA </v>
      </c>
      <c r="C7" s="10" t="str">
        <f>[1]Contratos!E7</f>
        <v>Contratación Directa</v>
      </c>
      <c r="D7" s="11" t="str">
        <f>[1]Contratos!F7</f>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
      <c r="E7" s="12">
        <f>[1]Contratos!G7</f>
        <v>109537178</v>
      </c>
      <c r="F7" s="13" t="str">
        <f>IFERROR(VLOOKUP(A7, [1]Otrosí!A:F, 6, FALSE), "0")</f>
        <v>0</v>
      </c>
      <c r="G7" s="12">
        <f t="shared" si="0"/>
        <v>109537178</v>
      </c>
      <c r="H7" s="14">
        <v>33019902</v>
      </c>
      <c r="I7" s="12">
        <f t="shared" si="1"/>
        <v>76517276</v>
      </c>
      <c r="J7" s="15">
        <f t="shared" si="2"/>
        <v>0.30144926684161977</v>
      </c>
      <c r="K7" s="16">
        <f>[1]Contratos!P7</f>
        <v>45674</v>
      </c>
      <c r="L7" s="16">
        <f>[1]Contratos!Q7</f>
        <v>46022</v>
      </c>
      <c r="M7" s="16" t="str">
        <f>IFERROR(VLOOKUP(A7, [1]Otrosí!A:L, 7, FALSE), "N/A")</f>
        <v>N/A</v>
      </c>
      <c r="N7" s="17" t="s">
        <v>21</v>
      </c>
      <c r="O7" s="18" t="s">
        <v>27</v>
      </c>
      <c r="P7" s="19" t="s">
        <v>31</v>
      </c>
      <c r="Q7" s="20" t="s">
        <v>24</v>
      </c>
      <c r="R7" s="10" t="str">
        <f>[1]Contratos!C7</f>
        <v>PN</v>
      </c>
      <c r="S7" s="10" t="str">
        <f>[1]Contratos!J7</f>
        <v>RGV</v>
      </c>
      <c r="T7" s="28" t="s">
        <v>25</v>
      </c>
      <c r="U7" s="30">
        <v>1136883773</v>
      </c>
    </row>
    <row r="8" spans="1:21" ht="61.5" customHeight="1" x14ac:dyDescent="0.35">
      <c r="A8" s="9" t="str">
        <f>[1]Contratos!A8</f>
        <v>CONTRATO 07 DE 2025</v>
      </c>
      <c r="B8" s="10" t="str">
        <f>[1]Contratos!B8</f>
        <v>MÓNICA TATIANA MOJÍCA LIZARAZO</v>
      </c>
      <c r="C8" s="10" t="str">
        <f>[1]Contratos!E8</f>
        <v>Contratación Directa</v>
      </c>
      <c r="D8" s="11" t="str">
        <f>[1]Contratos!F8</f>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
      <c r="E8" s="12">
        <f>[1]Contratos!G8</f>
        <v>57500000</v>
      </c>
      <c r="F8" s="13" t="str">
        <f>IFERROR(VLOOKUP(A8, [1]Otrosí!A:F, 6, FALSE), "0")</f>
        <v>0</v>
      </c>
      <c r="G8" s="12">
        <f t="shared" si="0"/>
        <v>57500000</v>
      </c>
      <c r="H8" s="14">
        <v>12500000</v>
      </c>
      <c r="I8" s="12">
        <f t="shared" si="1"/>
        <v>45000000</v>
      </c>
      <c r="J8" s="15">
        <f t="shared" si="2"/>
        <v>0.21739130434782608</v>
      </c>
      <c r="K8" s="16">
        <f>[1]Contratos!P8</f>
        <v>45673</v>
      </c>
      <c r="L8" s="16">
        <f>[1]Contratos!Q8</f>
        <v>46022</v>
      </c>
      <c r="M8" s="16" t="str">
        <f>IFERROR(VLOOKUP(A8, [1]Otrosí!A:L, 7, FALSE), "N/A")</f>
        <v>N/A</v>
      </c>
      <c r="N8" s="17" t="s">
        <v>21</v>
      </c>
      <c r="O8" s="18" t="s">
        <v>27</v>
      </c>
      <c r="P8" s="19" t="s">
        <v>32</v>
      </c>
      <c r="Q8" s="20" t="s">
        <v>24</v>
      </c>
      <c r="R8" s="10" t="str">
        <f>[1]Contratos!C8</f>
        <v>PN</v>
      </c>
      <c r="S8" s="10" t="str">
        <f>[1]Contratos!J8</f>
        <v>IRI y CAPR</v>
      </c>
      <c r="T8" s="28" t="s">
        <v>25</v>
      </c>
      <c r="U8" s="30">
        <v>1000137216</v>
      </c>
    </row>
    <row r="9" spans="1:21" ht="61.5" customHeight="1" x14ac:dyDescent="0.35">
      <c r="A9" s="9" t="str">
        <f>[1]Contratos!A9</f>
        <v>CONTRATO 08 DE 2025</v>
      </c>
      <c r="B9" s="10" t="str">
        <f>[1]Contratos!B9</f>
        <v xml:space="preserve">JUAN DAVID BOTERO </v>
      </c>
      <c r="C9" s="10" t="str">
        <f>[1]Contratos!E9</f>
        <v>Contratación Directa</v>
      </c>
      <c r="D9" s="11" t="str">
        <f>[1]Contratos!F9</f>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
      <c r="E9" s="12">
        <f>[1]Contratos!G9</f>
        <v>109653995</v>
      </c>
      <c r="F9" s="13" t="str">
        <f>IFERROR(VLOOKUP(A9, [1]Otrosí!A:F, 6, FALSE), "0")</f>
        <v>0</v>
      </c>
      <c r="G9" s="12">
        <f t="shared" si="0"/>
        <v>109653995</v>
      </c>
      <c r="H9" s="14">
        <v>31783667</v>
      </c>
      <c r="I9" s="12">
        <f t="shared" si="1"/>
        <v>77870328</v>
      </c>
      <c r="J9" s="15">
        <f t="shared" si="2"/>
        <v>0.28985416354415544</v>
      </c>
      <c r="K9" s="16">
        <f>[1]Contratos!P9</f>
        <v>45678</v>
      </c>
      <c r="L9" s="16">
        <f>[1]Contratos!Q9</f>
        <v>46022</v>
      </c>
      <c r="M9" s="16" t="str">
        <f>IFERROR(VLOOKUP(A9, [1]Otrosí!A:L, 7, FALSE), "N/A")</f>
        <v>N/A</v>
      </c>
      <c r="N9" s="17" t="s">
        <v>21</v>
      </c>
      <c r="O9" s="18"/>
      <c r="P9" s="19" t="s">
        <v>33</v>
      </c>
      <c r="Q9" s="20" t="s">
        <v>24</v>
      </c>
      <c r="R9" s="10" t="str">
        <f>[1]Contratos!C9</f>
        <v>PN</v>
      </c>
      <c r="S9" s="10" t="str">
        <f>[1]Contratos!J9</f>
        <v>IRI y DR</v>
      </c>
      <c r="T9" s="28" t="s">
        <v>25</v>
      </c>
      <c r="U9" s="30">
        <v>71313369</v>
      </c>
    </row>
    <row r="10" spans="1:21" ht="61.5" customHeight="1" x14ac:dyDescent="0.35">
      <c r="A10" s="9" t="str">
        <f>[1]Contratos!A10</f>
        <v>CONTRATO 09 DE 2025</v>
      </c>
      <c r="B10" s="10" t="str">
        <f>[1]Contratos!B10</f>
        <v xml:space="preserve">JULIANA VINASCO ZAPATA </v>
      </c>
      <c r="C10" s="10" t="str">
        <f>[1]Contratos!E10</f>
        <v>Contratación Directa</v>
      </c>
      <c r="D10" s="11" t="str">
        <f>[1]Contratos!F10</f>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
      <c r="E10" s="12">
        <f>[1]Contratos!G10</f>
        <v>154203500</v>
      </c>
      <c r="F10" s="13" t="str">
        <f>IFERROR(VLOOKUP(A10, [1]Otrosí!A:F, 6, FALSE), "0")</f>
        <v>0</v>
      </c>
      <c r="G10" s="12">
        <f t="shared" si="0"/>
        <v>154203500</v>
      </c>
      <c r="H10" s="14">
        <v>46484533</v>
      </c>
      <c r="I10" s="12">
        <f t="shared" si="1"/>
        <v>107718967</v>
      </c>
      <c r="J10" s="15">
        <f t="shared" si="2"/>
        <v>0.30144927320067316</v>
      </c>
      <c r="K10" s="16">
        <f>[1]Contratos!P10</f>
        <v>45674</v>
      </c>
      <c r="L10" s="16">
        <f>[1]Contratos!Q10</f>
        <v>46022</v>
      </c>
      <c r="M10" s="16" t="str">
        <f>IFERROR(VLOOKUP(A10, [1]Otrosí!A:L, 7, FALSE), "N/A")</f>
        <v>N/A</v>
      </c>
      <c r="N10" s="17" t="s">
        <v>21</v>
      </c>
      <c r="O10" s="18" t="s">
        <v>27</v>
      </c>
      <c r="P10" s="19" t="s">
        <v>34</v>
      </c>
      <c r="Q10" s="20" t="s">
        <v>24</v>
      </c>
      <c r="R10" s="10" t="str">
        <f>[1]Contratos!C10</f>
        <v>PN</v>
      </c>
      <c r="S10" s="10" t="str">
        <f>[1]Contratos!J10</f>
        <v>IRI</v>
      </c>
      <c r="T10" s="28" t="s">
        <v>25</v>
      </c>
      <c r="U10" s="30">
        <v>1088306511</v>
      </c>
    </row>
    <row r="11" spans="1:21" ht="61.5" customHeight="1" x14ac:dyDescent="0.35">
      <c r="A11" s="9" t="str">
        <f>[1]Contratos!A11</f>
        <v>CONTRATO 10 DE 2025</v>
      </c>
      <c r="B11" s="10" t="str">
        <f>[1]Contratos!B11</f>
        <v xml:space="preserve">JUAN MANUEL VELASCO </v>
      </c>
      <c r="C11" s="10" t="str">
        <f>[1]Contratos!E11</f>
        <v>Contratación Directa</v>
      </c>
      <c r="D11" s="11" t="str">
        <f>[1]Contratos!F11</f>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
      <c r="E11" s="12">
        <f>[1]Contratos!G11</f>
        <v>124577660</v>
      </c>
      <c r="F11" s="13" t="str">
        <f>IFERROR(VLOOKUP(A11, [1]Otrosí!A:F, 6, FALSE), "0")</f>
        <v>0</v>
      </c>
      <c r="G11" s="12">
        <f t="shared" si="0"/>
        <v>124577660</v>
      </c>
      <c r="H11" s="14">
        <v>37914940</v>
      </c>
      <c r="I11" s="12">
        <f t="shared" si="1"/>
        <v>86662720</v>
      </c>
      <c r="J11" s="15">
        <f t="shared" si="2"/>
        <v>0.30434782608695654</v>
      </c>
      <c r="K11" s="16">
        <f>[1]Contratos!P11</f>
        <v>45674</v>
      </c>
      <c r="L11" s="16">
        <f>[1]Contratos!Q11</f>
        <v>46022</v>
      </c>
      <c r="M11" s="16" t="str">
        <f>IFERROR(VLOOKUP(A11, [1]Otrosí!A:L, 7, FALSE), "N/A")</f>
        <v>N/A</v>
      </c>
      <c r="N11" s="17" t="s">
        <v>21</v>
      </c>
      <c r="O11" s="18" t="s">
        <v>27</v>
      </c>
      <c r="P11" s="19" t="s">
        <v>35</v>
      </c>
      <c r="Q11" s="20" t="s">
        <v>24</v>
      </c>
      <c r="R11" s="10" t="str">
        <f>[1]Contratos!C11</f>
        <v>PN</v>
      </c>
      <c r="S11" s="10" t="str">
        <f>[1]Contratos!J11</f>
        <v>RGV</v>
      </c>
      <c r="T11" s="28" t="s">
        <v>25</v>
      </c>
      <c r="U11" s="30">
        <v>80111868</v>
      </c>
    </row>
    <row r="12" spans="1:21" ht="61.5" customHeight="1" x14ac:dyDescent="0.35">
      <c r="A12" s="9" t="str">
        <f>[1]Contratos!A12</f>
        <v>CONTRATO 11 DE 2025</v>
      </c>
      <c r="B12" s="10" t="str">
        <f>[1]Contratos!B12</f>
        <v>IVAN ZAMORA</v>
      </c>
      <c r="C12" s="10" t="str">
        <f>[1]Contratos!E12</f>
        <v>Contratación Directa</v>
      </c>
      <c r="D12" s="11" t="str">
        <f>[1]Contratos!F12</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2" s="12">
        <f>[1]Contratos!G12</f>
        <v>48760000</v>
      </c>
      <c r="F12" s="13" t="str">
        <f>IFERROR(VLOOKUP(A12, [1]Otrosí!A:F, 6, FALSE), "0")</f>
        <v>0</v>
      </c>
      <c r="G12" s="12">
        <f t="shared" si="0"/>
        <v>48760000</v>
      </c>
      <c r="H12" s="14">
        <v>14840000</v>
      </c>
      <c r="I12" s="12">
        <f t="shared" si="1"/>
        <v>33920000</v>
      </c>
      <c r="J12" s="15">
        <f t="shared" si="2"/>
        <v>0.30434782608695654</v>
      </c>
      <c r="K12" s="16">
        <f>[1]Contratos!P12</f>
        <v>45673</v>
      </c>
      <c r="L12" s="16">
        <f>[1]Contratos!Q12</f>
        <v>46022</v>
      </c>
      <c r="M12" s="16" t="str">
        <f>IFERROR(VLOOKUP(A12, [1]Otrosí!A:L, 7, FALSE), "N/A")</f>
        <v>N/A</v>
      </c>
      <c r="N12" s="17" t="s">
        <v>21</v>
      </c>
      <c r="O12" s="18" t="s">
        <v>27</v>
      </c>
      <c r="P12" s="19" t="s">
        <v>36</v>
      </c>
      <c r="Q12" s="20" t="s">
        <v>24</v>
      </c>
      <c r="R12" s="10" t="str">
        <f>[1]Contratos!C12</f>
        <v>PN</v>
      </c>
      <c r="S12" s="10" t="str">
        <f>[1]Contratos!J12</f>
        <v>RGV</v>
      </c>
      <c r="T12" s="28" t="s">
        <v>25</v>
      </c>
      <c r="U12" s="30">
        <v>1014193374</v>
      </c>
    </row>
    <row r="13" spans="1:21" ht="61.5" customHeight="1" x14ac:dyDescent="0.35">
      <c r="A13" s="9" t="str">
        <f>[1]Contratos!A13</f>
        <v>CONTRATO 12 DE 2025</v>
      </c>
      <c r="B13" s="10" t="str">
        <f>[1]Contratos!B13</f>
        <v>JAVIER OVALLE</v>
      </c>
      <c r="C13" s="10" t="str">
        <f>[1]Contratos!E13</f>
        <v>Contratación Directa</v>
      </c>
      <c r="D13" s="11" t="str">
        <f>[1]Contratos!F13</f>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
      <c r="E13" s="12">
        <f>[1]Contratos!G13</f>
        <v>41848144</v>
      </c>
      <c r="F13" s="13" t="str">
        <f>IFERROR(VLOOKUP(A13, [1]Otrosí!A:F, 6, FALSE), "0")</f>
        <v>0</v>
      </c>
      <c r="G13" s="12">
        <f t="shared" si="0"/>
        <v>41848144</v>
      </c>
      <c r="H13" s="14">
        <v>12736391</v>
      </c>
      <c r="I13" s="12">
        <f t="shared" si="1"/>
        <v>29111753</v>
      </c>
      <c r="J13" s="15">
        <f t="shared" si="2"/>
        <v>0.30434781050265935</v>
      </c>
      <c r="K13" s="16">
        <f>[1]Contratos!P13</f>
        <v>45673</v>
      </c>
      <c r="L13" s="16">
        <f>[1]Contratos!Q13</f>
        <v>45688</v>
      </c>
      <c r="M13" s="16" t="str">
        <f>IFERROR(VLOOKUP(A13, [1]Otrosí!A:L, 7, FALSE), "N/A")</f>
        <v>N/A</v>
      </c>
      <c r="N13" s="17" t="s">
        <v>21</v>
      </c>
      <c r="O13" s="18" t="s">
        <v>27</v>
      </c>
      <c r="P13" s="19" t="s">
        <v>37</v>
      </c>
      <c r="Q13" s="20" t="s">
        <v>24</v>
      </c>
      <c r="R13" s="10" t="str">
        <f>[1]Contratos!C13</f>
        <v>PN</v>
      </c>
      <c r="S13" s="10" t="str">
        <f>[1]Contratos!J13</f>
        <v>RGV</v>
      </c>
      <c r="T13" s="28" t="s">
        <v>25</v>
      </c>
      <c r="U13" s="30">
        <v>1136885834</v>
      </c>
    </row>
    <row r="14" spans="1:21" ht="61.5" customHeight="1" x14ac:dyDescent="0.35">
      <c r="A14" s="9" t="str">
        <f>[1]Contratos!A14</f>
        <v>CONTRATO 13 DE 2025</v>
      </c>
      <c r="B14" s="10" t="str">
        <f>[1]Contratos!B14</f>
        <v>SERGIO BOHORQUEZ</v>
      </c>
      <c r="C14" s="10" t="str">
        <f>[1]Contratos!E14</f>
        <v>Contratación Directa</v>
      </c>
      <c r="D14" s="11" t="str">
        <f>[1]Contratos!F14</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4" s="12">
        <f>[1]Contratos!G14</f>
        <v>48760000</v>
      </c>
      <c r="F14" s="13" t="str">
        <f>IFERROR(VLOOKUP(A14, [1]Otrosí!A:F, 6, FALSE), "0")</f>
        <v>0</v>
      </c>
      <c r="G14" s="12">
        <f t="shared" si="0"/>
        <v>48760000</v>
      </c>
      <c r="H14" s="14">
        <v>14840000</v>
      </c>
      <c r="I14" s="12">
        <f t="shared" si="1"/>
        <v>33920000</v>
      </c>
      <c r="J14" s="15">
        <f t="shared" si="2"/>
        <v>0.30434782608695654</v>
      </c>
      <c r="K14" s="16">
        <f>[1]Contratos!P14</f>
        <v>45673</v>
      </c>
      <c r="L14" s="16">
        <f>[1]Contratos!Q14</f>
        <v>46022</v>
      </c>
      <c r="M14" s="16" t="str">
        <f>IFERROR(VLOOKUP(A14, [1]Otrosí!A:L, 7, FALSE), "N/A")</f>
        <v>N/A</v>
      </c>
      <c r="N14" s="17" t="s">
        <v>21</v>
      </c>
      <c r="O14" s="18" t="s">
        <v>27</v>
      </c>
      <c r="P14" s="19" t="s">
        <v>38</v>
      </c>
      <c r="Q14" s="20" t="s">
        <v>24</v>
      </c>
      <c r="R14" s="10" t="str">
        <f>[1]Contratos!C14</f>
        <v>PN</v>
      </c>
      <c r="S14" s="10" t="str">
        <f>[1]Contratos!J14</f>
        <v>RGV</v>
      </c>
      <c r="T14" s="28" t="s">
        <v>25</v>
      </c>
      <c r="U14" s="30">
        <v>1019074760</v>
      </c>
    </row>
    <row r="15" spans="1:21" ht="61.5" customHeight="1" x14ac:dyDescent="0.35">
      <c r="A15" s="9" t="str">
        <f>[1]Contratos!A15</f>
        <v>CONTRATO 14 DE 2025</v>
      </c>
      <c r="B15" s="10" t="str">
        <f>[1]Contratos!B15</f>
        <v>JUAN CAMILO CARDENAS</v>
      </c>
      <c r="C15" s="10" t="str">
        <f>[1]Contratos!E15</f>
        <v>Contratación Directa</v>
      </c>
      <c r="D15" s="11" t="str">
        <f>[1]Contratos!F15</f>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5" s="12">
        <f>[1]Contratos!G15</f>
        <v>48760000</v>
      </c>
      <c r="F15" s="13" t="str">
        <f>IFERROR(VLOOKUP(A15, [1]Otrosí!A:F, 6, FALSE), "0")</f>
        <v>0</v>
      </c>
      <c r="G15" s="12">
        <f t="shared" si="0"/>
        <v>48760000</v>
      </c>
      <c r="H15" s="14">
        <v>14840000</v>
      </c>
      <c r="I15" s="12">
        <f t="shared" si="1"/>
        <v>33920000</v>
      </c>
      <c r="J15" s="15">
        <f t="shared" si="2"/>
        <v>0.30434782608695654</v>
      </c>
      <c r="K15" s="16">
        <f>[1]Contratos!P15</f>
        <v>45673</v>
      </c>
      <c r="L15" s="16">
        <f>[1]Contratos!Q15</f>
        <v>46022</v>
      </c>
      <c r="M15" s="16" t="str">
        <f>IFERROR(VLOOKUP(A15, [1]Otrosí!A:L, 7, FALSE), "N/A")</f>
        <v>N/A</v>
      </c>
      <c r="N15" s="17" t="s">
        <v>21</v>
      </c>
      <c r="O15" s="18" t="s">
        <v>27</v>
      </c>
      <c r="P15" s="19" t="s">
        <v>39</v>
      </c>
      <c r="Q15" s="20" t="s">
        <v>24</v>
      </c>
      <c r="R15" s="10" t="str">
        <f>[1]Contratos!C15</f>
        <v>PN</v>
      </c>
      <c r="S15" s="10" t="str">
        <f>[1]Contratos!J15</f>
        <v>RGV</v>
      </c>
      <c r="T15" s="28" t="s">
        <v>25</v>
      </c>
      <c r="U15" s="30">
        <v>1020810119</v>
      </c>
    </row>
    <row r="16" spans="1:21" ht="61.5" customHeight="1" x14ac:dyDescent="0.35">
      <c r="A16" s="9" t="str">
        <f>[1]Contratos!A16</f>
        <v>CONTRATO 15 DE 2025</v>
      </c>
      <c r="B16" s="10" t="str">
        <f>[1]Contratos!B16</f>
        <v>JUAN CARLOS NIÑO</v>
      </c>
      <c r="C16" s="10" t="str">
        <f>[1]Contratos!E16</f>
        <v>Contratación Directa</v>
      </c>
      <c r="D16" s="11" t="str">
        <f>[1]Contratos!F16</f>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
      <c r="E16" s="12">
        <f>[1]Contratos!G16</f>
        <v>150477600</v>
      </c>
      <c r="F16" s="13" t="str">
        <f>IFERROR(VLOOKUP(A16, [1]Otrosí!A:F, 6, FALSE), "0")</f>
        <v>0</v>
      </c>
      <c r="G16" s="12">
        <f t="shared" si="0"/>
        <v>150477600</v>
      </c>
      <c r="H16" s="14">
        <v>11575200</v>
      </c>
      <c r="I16" s="12">
        <f t="shared" si="1"/>
        <v>138902400</v>
      </c>
      <c r="J16" s="15">
        <f t="shared" si="2"/>
        <v>7.6923076923076927E-2</v>
      </c>
      <c r="K16" s="16">
        <f>[1]Contratos!P16</f>
        <v>45678</v>
      </c>
      <c r="L16" s="16">
        <f>[1]Contratos!Q16</f>
        <v>45688</v>
      </c>
      <c r="M16" s="16" t="str">
        <f>IFERROR(VLOOKUP(A16, [1]Otrosí!A:L, 7, FALSE), "N/A")</f>
        <v>N/A</v>
      </c>
      <c r="N16" s="17" t="s">
        <v>21</v>
      </c>
      <c r="O16" s="18" t="s">
        <v>27</v>
      </c>
      <c r="P16" s="19" t="s">
        <v>40</v>
      </c>
      <c r="Q16" s="20" t="s">
        <v>24</v>
      </c>
      <c r="R16" s="10" t="str">
        <f>[1]Contratos!C16</f>
        <v>PN</v>
      </c>
      <c r="S16" s="10" t="str">
        <f>[1]Contratos!J16</f>
        <v>AD Y DR</v>
      </c>
      <c r="T16" s="28" t="s">
        <v>25</v>
      </c>
      <c r="U16" s="30">
        <v>79444625</v>
      </c>
    </row>
    <row r="17" spans="1:21" ht="61.5" customHeight="1" x14ac:dyDescent="0.35">
      <c r="A17" s="9" t="str">
        <f>[1]Contratos!A17</f>
        <v>CONTRATO 16 DE 2025</v>
      </c>
      <c r="B17" s="10" t="str">
        <f>[1]Contratos!B17</f>
        <v>ITS SOLUCIONES S.A.S</v>
      </c>
      <c r="C17" s="10" t="str">
        <f>[1]Contratos!E17</f>
        <v>Contratación Directa</v>
      </c>
      <c r="D17" s="11" t="str">
        <f>[1]Contratos!F17</f>
        <v>Renovación del servicio de soporte, mantenimiento y la adquisición de 24 horas de desarrollo y/o capacitación para la Herramienta de Gestión Estratégica hasta el 31 de diciembre de 2025, para la Comisión de Regulación de Comunicaciones.</v>
      </c>
      <c r="E17" s="12">
        <f>[1]Contratos!G17</f>
        <v>26816000</v>
      </c>
      <c r="F17" s="13" t="str">
        <f>IFERROR(VLOOKUP(A17, [1]Otrosí!A:F, 6, FALSE), "0")</f>
        <v>0</v>
      </c>
      <c r="G17" s="12">
        <f t="shared" si="0"/>
        <v>26816000</v>
      </c>
      <c r="H17" s="14">
        <v>4403200</v>
      </c>
      <c r="I17" s="12">
        <f t="shared" si="1"/>
        <v>22412800</v>
      </c>
      <c r="J17" s="15">
        <f t="shared" si="2"/>
        <v>0.16420047732696896</v>
      </c>
      <c r="K17" s="16">
        <f>[1]Contratos!P17</f>
        <v>45678</v>
      </c>
      <c r="L17" s="16">
        <f>[1]Contratos!Q17</f>
        <v>46022</v>
      </c>
      <c r="M17" s="16" t="str">
        <f>IFERROR(VLOOKUP(A17, [1]Otrosí!A:L, 7, FALSE), "N/A")</f>
        <v>N/A</v>
      </c>
      <c r="N17" s="17" t="s">
        <v>21</v>
      </c>
      <c r="O17" s="18" t="s">
        <v>27</v>
      </c>
      <c r="P17" s="19" t="s">
        <v>41</v>
      </c>
      <c r="Q17" s="20" t="s">
        <v>24</v>
      </c>
      <c r="R17" s="10" t="str">
        <f>[1]Contratos!C17</f>
        <v>PJ</v>
      </c>
      <c r="S17" s="10" t="str">
        <f>[1]Contratos!J17</f>
        <v>PG y TSI</v>
      </c>
      <c r="T17" s="28" t="s">
        <v>42</v>
      </c>
      <c r="U17" s="30">
        <v>830085746</v>
      </c>
    </row>
    <row r="18" spans="1:21" ht="61.5" customHeight="1" x14ac:dyDescent="0.35">
      <c r="A18" s="9" t="str">
        <f>[1]Contratos!A18</f>
        <v>CONTRATO 17 DE 2025</v>
      </c>
      <c r="B18" s="10" t="str">
        <f>[1]Contratos!B18</f>
        <v>CAMILO ERNESTO VALENCIA SUESCÚN</v>
      </c>
      <c r="C18" s="10" t="str">
        <f>[1]Contratos!E18</f>
        <v>Contratación Directa</v>
      </c>
      <c r="D18" s="11" t="str">
        <f>[1]Contratos!F18</f>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
      <c r="E18" s="12">
        <f>[1]Contratos!G18</f>
        <v>472953500</v>
      </c>
      <c r="F18" s="13" t="str">
        <f>IFERROR(VLOOKUP(A18, [1]Otrosí!A:F, 6, FALSE), "0")</f>
        <v>0</v>
      </c>
      <c r="G18" s="12">
        <f t="shared" si="0"/>
        <v>472953500</v>
      </c>
      <c r="H18" s="14">
        <v>118427556</v>
      </c>
      <c r="I18" s="12">
        <f t="shared" si="1"/>
        <v>354525944</v>
      </c>
      <c r="J18" s="15">
        <f t="shared" si="2"/>
        <v>0.25039999915425087</v>
      </c>
      <c r="K18" s="16">
        <f>[1]Contratos!P18</f>
        <v>45691</v>
      </c>
      <c r="L18" s="16">
        <f>[1]Contratos!Q18</f>
        <v>46022</v>
      </c>
      <c r="M18" s="16" t="str">
        <f>IFERROR(VLOOKUP(A18, [1]Otrosí!A:L, 7, FALSE), "N/A")</f>
        <v>N/A</v>
      </c>
      <c r="N18" s="17" t="s">
        <v>21</v>
      </c>
      <c r="O18" s="18" t="s">
        <v>27</v>
      </c>
      <c r="P18" s="19" t="s">
        <v>43</v>
      </c>
      <c r="Q18" s="20" t="s">
        <v>24</v>
      </c>
      <c r="R18" s="10" t="str">
        <f>[1]Contratos!C18</f>
        <v>PN</v>
      </c>
      <c r="S18" s="10" t="str">
        <f>[1]Contratos!J18</f>
        <v>GJ y DR</v>
      </c>
      <c r="T18" s="28" t="s">
        <v>25</v>
      </c>
      <c r="U18" s="30">
        <v>75077160</v>
      </c>
    </row>
    <row r="19" spans="1:21" ht="61.5" customHeight="1" x14ac:dyDescent="0.35">
      <c r="A19" s="9" t="str">
        <f>[1]Contratos!A19</f>
        <v>CONTRATO 18 DE 2025</v>
      </c>
      <c r="B19" s="10" t="str">
        <f>[1]Contratos!B19</f>
        <v>JORGE SANTOS RODRIGUEZ</v>
      </c>
      <c r="C19" s="10" t="str">
        <f>[1]Contratos!E19</f>
        <v>Contratación Directa</v>
      </c>
      <c r="D19" s="11" t="str">
        <f>[1]Contratos!F19</f>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
      <c r="E19" s="12">
        <f>[1]Contratos!G19</f>
        <v>238817950</v>
      </c>
      <c r="F19" s="13" t="str">
        <f>IFERROR(VLOOKUP(A19, [1]Otrosí!A:F, 6, FALSE), "0")</f>
        <v>0</v>
      </c>
      <c r="G19" s="12">
        <f t="shared" si="0"/>
        <v>238817950</v>
      </c>
      <c r="H19" s="14">
        <v>0</v>
      </c>
      <c r="I19" s="12">
        <f t="shared" si="1"/>
        <v>238817950</v>
      </c>
      <c r="J19" s="15">
        <f t="shared" si="2"/>
        <v>0</v>
      </c>
      <c r="K19" s="16">
        <f>[1]Contratos!P19</f>
        <v>45677</v>
      </c>
      <c r="L19" s="16">
        <f>[1]Contratos!Q19</f>
        <v>46022</v>
      </c>
      <c r="M19" s="16" t="str">
        <f>IFERROR(VLOOKUP(A19, [1]Otrosí!A:L, 7, FALSE), "N/A")</f>
        <v>N/A</v>
      </c>
      <c r="N19" s="17" t="s">
        <v>21</v>
      </c>
      <c r="O19" s="18" t="s">
        <v>27</v>
      </c>
      <c r="P19" s="19" t="s">
        <v>44</v>
      </c>
      <c r="Q19" s="20" t="s">
        <v>24</v>
      </c>
      <c r="R19" s="10" t="str">
        <f>[1]Contratos!C19</f>
        <v>PN</v>
      </c>
      <c r="S19" s="10" t="str">
        <f>[1]Contratos!J19</f>
        <v>GJ</v>
      </c>
      <c r="T19" s="28" t="s">
        <v>25</v>
      </c>
      <c r="U19" s="30">
        <v>80088885</v>
      </c>
    </row>
    <row r="20" spans="1:21" ht="61.5" customHeight="1" x14ac:dyDescent="0.35">
      <c r="A20" s="9" t="str">
        <f>[1]Contratos!A20</f>
        <v>CONTRATO 19 DE 2025</v>
      </c>
      <c r="B20" s="10" t="str">
        <f>[1]Contratos!B20</f>
        <v>ALVARO JOSÉ  RIASCOS VILLEGAS</v>
      </c>
      <c r="C20" s="10" t="str">
        <f>[1]Contratos!E20</f>
        <v>Contratación Directa</v>
      </c>
      <c r="D20" s="11" t="str">
        <f>[1]Contratos!F20</f>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
      <c r="E20" s="12">
        <f>[1]Contratos!G20</f>
        <v>236274000</v>
      </c>
      <c r="F20" s="13" t="str">
        <f>IFERROR(VLOOKUP(A20, [1]Otrosí!A:F, 6, FALSE), "0")</f>
        <v>0</v>
      </c>
      <c r="G20" s="12">
        <f t="shared" si="0"/>
        <v>236274000</v>
      </c>
      <c r="H20" s="14">
        <v>48042382</v>
      </c>
      <c r="I20" s="12">
        <f t="shared" si="1"/>
        <v>188231618</v>
      </c>
      <c r="J20" s="15">
        <f t="shared" si="2"/>
        <v>0.20333334179808188</v>
      </c>
      <c r="K20" s="16">
        <f>[1]Contratos!P20</f>
        <v>45679</v>
      </c>
      <c r="L20" s="16">
        <f>[1]Contratos!Q20</f>
        <v>46022</v>
      </c>
      <c r="M20" s="16" t="str">
        <f>IFERROR(VLOOKUP(A20, [1]Otrosí!A:L, 7, FALSE), "N/A")</f>
        <v>N/A</v>
      </c>
      <c r="N20" s="17" t="s">
        <v>21</v>
      </c>
      <c r="O20" s="18" t="s">
        <v>27</v>
      </c>
      <c r="P20" s="19" t="s">
        <v>45</v>
      </c>
      <c r="Q20" s="20" t="s">
        <v>24</v>
      </c>
      <c r="R20" s="10" t="str">
        <f>[1]Contratos!C20</f>
        <v>PN</v>
      </c>
      <c r="S20" s="10" t="str">
        <f>[1]Contratos!J20</f>
        <v>DR YAD</v>
      </c>
      <c r="T20" s="28" t="s">
        <v>25</v>
      </c>
      <c r="U20" s="30">
        <v>16763217</v>
      </c>
    </row>
    <row r="21" spans="1:21" ht="61.5" customHeight="1" x14ac:dyDescent="0.35">
      <c r="A21" s="9" t="str">
        <f>[1]Contratos!A21</f>
        <v>CONTRATO 20 DE 2025</v>
      </c>
      <c r="B21" s="10" t="str">
        <f>[1]Contratos!B21</f>
        <v>GUILLERMO ALBERTO CRUZ ALEMÁN</v>
      </c>
      <c r="C21" s="10" t="str">
        <f>[1]Contratos!E21</f>
        <v>Contratación Directa</v>
      </c>
      <c r="D21" s="11" t="str">
        <f>[1]Contratos!F21</f>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
      <c r="E21" s="12">
        <f>[1]Contratos!G21</f>
        <v>214491000</v>
      </c>
      <c r="F21" s="13" t="str">
        <f>IFERROR(VLOOKUP(A21, [1]Otrosí!A:F, 6, FALSE), "0")</f>
        <v>0</v>
      </c>
      <c r="G21" s="12">
        <f t="shared" si="0"/>
        <v>214491000</v>
      </c>
      <c r="H21" s="14">
        <v>68486600</v>
      </c>
      <c r="I21" s="12">
        <f t="shared" si="1"/>
        <v>146004400</v>
      </c>
      <c r="J21" s="15">
        <f t="shared" si="2"/>
        <v>0.31929824561403508</v>
      </c>
      <c r="K21" s="16">
        <f>[1]Contratos!P21</f>
        <v>45679</v>
      </c>
      <c r="L21" s="16">
        <f>[1]Contratos!Q21</f>
        <v>46022</v>
      </c>
      <c r="M21" s="16" t="str">
        <f>IFERROR(VLOOKUP(A21, [1]Otrosí!A:L, 7, FALSE), "N/A")</f>
        <v>N/A</v>
      </c>
      <c r="N21" s="17" t="s">
        <v>21</v>
      </c>
      <c r="O21" s="18" t="s">
        <v>27</v>
      </c>
      <c r="P21" s="19" t="s">
        <v>46</v>
      </c>
      <c r="Q21" s="20" t="s">
        <v>24</v>
      </c>
      <c r="R21" s="10" t="str">
        <f>[1]Contratos!C21</f>
        <v>PN</v>
      </c>
      <c r="S21" s="10" t="str">
        <f>[1]Contratos!J21</f>
        <v>DR Y GJ</v>
      </c>
      <c r="T21" s="28" t="s">
        <v>25</v>
      </c>
      <c r="U21" s="30">
        <v>79782673</v>
      </c>
    </row>
    <row r="22" spans="1:21" ht="61.5" customHeight="1" x14ac:dyDescent="0.35">
      <c r="A22" s="9" t="str">
        <f>[1]Contratos!A22</f>
        <v>CONTRATO 21 DE 2025</v>
      </c>
      <c r="B22" s="10" t="str">
        <f>[1]Contratos!B22</f>
        <v>JUAN MANUEL ROLDAN PEREA</v>
      </c>
      <c r="C22" s="10" t="str">
        <f>[1]Contratos!E22</f>
        <v>Contratación Directa</v>
      </c>
      <c r="D22" s="11" t="str">
        <f>[1]Contratos!F22</f>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
      <c r="E22" s="12">
        <f>[1]Contratos!G22</f>
        <v>189718800</v>
      </c>
      <c r="F22" s="13" t="str">
        <f>IFERROR(VLOOKUP(A22, [1]Otrosí!A:F, 6, FALSE), "0")</f>
        <v>0</v>
      </c>
      <c r="G22" s="12">
        <f t="shared" si="0"/>
        <v>189718800</v>
      </c>
      <c r="H22" s="14">
        <v>10983720</v>
      </c>
      <c r="I22" s="12">
        <f t="shared" si="1"/>
        <v>178735080</v>
      </c>
      <c r="J22" s="15">
        <f t="shared" si="2"/>
        <v>5.7894736842105263E-2</v>
      </c>
      <c r="K22" s="16">
        <f>[1]Contratos!P22</f>
        <v>45681</v>
      </c>
      <c r="L22" s="16">
        <f>[1]Contratos!Q22</f>
        <v>46022</v>
      </c>
      <c r="M22" s="16" t="str">
        <f>IFERROR(VLOOKUP(A22, [1]Otrosí!A:L, 7, FALSE), "N/A")</f>
        <v>N/A</v>
      </c>
      <c r="N22" s="17" t="s">
        <v>21</v>
      </c>
      <c r="O22" s="18" t="s">
        <v>27</v>
      </c>
      <c r="P22" s="19" t="s">
        <v>47</v>
      </c>
      <c r="Q22" s="20" t="s">
        <v>24</v>
      </c>
      <c r="R22" s="10" t="str">
        <f>[1]Contratos!C22</f>
        <v>PN</v>
      </c>
      <c r="S22" s="10" t="str">
        <f>[1]Contratos!J22</f>
        <v>DR</v>
      </c>
      <c r="T22" s="28" t="s">
        <v>25</v>
      </c>
      <c r="U22" s="30">
        <v>79949417</v>
      </c>
    </row>
    <row r="23" spans="1:21" ht="61.5" customHeight="1" x14ac:dyDescent="0.35">
      <c r="A23" s="9" t="str">
        <f>[1]Contratos!A23</f>
        <v>CONTRATO 22 DE 2025</v>
      </c>
      <c r="B23" s="10" t="str">
        <f>[1]Contratos!B23</f>
        <v>JUAN NICOLÁS AYALA RODRÍGUEZ</v>
      </c>
      <c r="C23" s="10" t="str">
        <f>[1]Contratos!E23</f>
        <v>Contratación Directa</v>
      </c>
      <c r="D23" s="11" t="str">
        <f>[1]Contratos!F23</f>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
      <c r="E23" s="12">
        <f>[1]Contratos!G23</f>
        <v>154525500</v>
      </c>
      <c r="F23" s="13" t="str">
        <f>IFERROR(VLOOKUP(A23, [1]Otrosí!A:F, 6, FALSE), "0")</f>
        <v>0</v>
      </c>
      <c r="G23" s="12">
        <f t="shared" si="0"/>
        <v>154525500</v>
      </c>
      <c r="H23" s="14">
        <v>46581600</v>
      </c>
      <c r="I23" s="12">
        <f t="shared" si="1"/>
        <v>107943900</v>
      </c>
      <c r="J23" s="15">
        <f t="shared" si="2"/>
        <v>0.30144927536231886</v>
      </c>
      <c r="K23" s="16">
        <f>[1]Contratos!P23</f>
        <v>45674</v>
      </c>
      <c r="L23" s="16">
        <f>[1]Contratos!Q23</f>
        <v>46022</v>
      </c>
      <c r="M23" s="16" t="str">
        <f>IFERROR(VLOOKUP(A23, [1]Otrosí!A:L, 7, FALSE), "N/A")</f>
        <v>N/A</v>
      </c>
      <c r="N23" s="17" t="s">
        <v>21</v>
      </c>
      <c r="O23" s="18" t="s">
        <v>27</v>
      </c>
      <c r="P23" s="19" t="s">
        <v>48</v>
      </c>
      <c r="Q23" s="20" t="s">
        <v>24</v>
      </c>
      <c r="R23" s="10" t="str">
        <f>[1]Contratos!C23</f>
        <v>PN</v>
      </c>
      <c r="S23" s="10" t="str">
        <f>[1]Contratos!J23</f>
        <v>TSI</v>
      </c>
      <c r="T23" s="28" t="s">
        <v>25</v>
      </c>
      <c r="U23" s="30">
        <v>1023883423</v>
      </c>
    </row>
    <row r="24" spans="1:21" ht="61.5" customHeight="1" x14ac:dyDescent="0.35">
      <c r="A24" s="9" t="str">
        <f>[1]Contratos!A24</f>
        <v>CONTRATO 23 DE 2025</v>
      </c>
      <c r="B24" s="10" t="str">
        <f>[1]Contratos!B24</f>
        <v>JOHANN RINCON</v>
      </c>
      <c r="C24" s="10" t="str">
        <f>[1]Contratos!E24</f>
        <v>Contratación Directa</v>
      </c>
      <c r="D24" s="11" t="str">
        <f>[1]Contratos!F24</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4" s="12">
        <f>[1]Contratos!G24</f>
        <v>152498993</v>
      </c>
      <c r="F24" s="13" t="str">
        <f>IFERROR(VLOOKUP(A24, [1]Otrosí!A:F, 6, FALSE), "0")</f>
        <v>0</v>
      </c>
      <c r="G24" s="12">
        <f t="shared" si="0"/>
        <v>152498993</v>
      </c>
      <c r="H24" s="14">
        <v>45970711</v>
      </c>
      <c r="I24" s="12">
        <f t="shared" si="1"/>
        <v>106528282</v>
      </c>
      <c r="J24" s="15">
        <f t="shared" si="2"/>
        <v>0.30144927579948022</v>
      </c>
      <c r="K24" s="16">
        <f>[1]Contratos!P24</f>
        <v>45674</v>
      </c>
      <c r="L24" s="16">
        <f>[1]Contratos!Q24</f>
        <v>46022</v>
      </c>
      <c r="M24" s="16" t="str">
        <f>IFERROR(VLOOKUP(A24, [1]Otrosí!A:L, 7, FALSE), "N/A")</f>
        <v>N/A</v>
      </c>
      <c r="N24" s="17" t="s">
        <v>21</v>
      </c>
      <c r="O24" s="18" t="s">
        <v>27</v>
      </c>
      <c r="P24" s="19" t="s">
        <v>49</v>
      </c>
      <c r="Q24" s="20" t="s">
        <v>24</v>
      </c>
      <c r="R24" s="10" t="str">
        <f>[1]Contratos!C24</f>
        <v>PN</v>
      </c>
      <c r="S24" s="10" t="str">
        <f>[1]Contratos!J24</f>
        <v>TSI</v>
      </c>
      <c r="T24" s="28" t="s">
        <v>25</v>
      </c>
      <c r="U24" s="30">
        <v>88241099</v>
      </c>
    </row>
    <row r="25" spans="1:21" ht="61.5" customHeight="1" x14ac:dyDescent="0.35">
      <c r="A25" s="9" t="str">
        <f>[1]Contratos!A25</f>
        <v>CONTRATO 24 DE 2025</v>
      </c>
      <c r="B25" s="10" t="str">
        <f>[1]Contratos!B25</f>
        <v>WILMER ALEJANDRO OSORIO</v>
      </c>
      <c r="C25" s="10" t="str">
        <f>[1]Contratos!E25</f>
        <v>Contratación Directa</v>
      </c>
      <c r="D25" s="11" t="str">
        <f>[1]Contratos!F25</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5" s="12">
        <f>[1]Contratos!G25</f>
        <v>152498993</v>
      </c>
      <c r="F25" s="13" t="str">
        <f>IFERROR(VLOOKUP(A25, [1]Otrosí!A:F, 6, FALSE), "0")</f>
        <v>0</v>
      </c>
      <c r="G25" s="12">
        <f t="shared" si="0"/>
        <v>152498993</v>
      </c>
      <c r="H25" s="14">
        <v>45970711</v>
      </c>
      <c r="I25" s="12">
        <f t="shared" si="1"/>
        <v>106528282</v>
      </c>
      <c r="J25" s="15">
        <f t="shared" si="2"/>
        <v>0.30144927579948022</v>
      </c>
      <c r="K25" s="16">
        <f>[1]Contratos!P25</f>
        <v>45674</v>
      </c>
      <c r="L25" s="16">
        <f>[1]Contratos!Q25</f>
        <v>46022</v>
      </c>
      <c r="M25" s="16" t="str">
        <f>IFERROR(VLOOKUP(A25, [1]Otrosí!A:L, 7, FALSE), "N/A")</f>
        <v>N/A</v>
      </c>
      <c r="N25" s="17" t="s">
        <v>21</v>
      </c>
      <c r="O25" s="18" t="s">
        <v>27</v>
      </c>
      <c r="P25" s="19" t="s">
        <v>50</v>
      </c>
      <c r="Q25" s="20" t="s">
        <v>24</v>
      </c>
      <c r="R25" s="10" t="str">
        <f>[1]Contratos!C25</f>
        <v>PN</v>
      </c>
      <c r="S25" s="10" t="str">
        <f>[1]Contratos!J25</f>
        <v>TSI</v>
      </c>
      <c r="T25" s="28" t="s">
        <v>25</v>
      </c>
      <c r="U25" s="30">
        <v>1075229443</v>
      </c>
    </row>
    <row r="26" spans="1:21" ht="61.5" customHeight="1" x14ac:dyDescent="0.35">
      <c r="A26" s="9" t="str">
        <f>[1]Contratos!A26</f>
        <v>CONTRATO 25 DE 2025</v>
      </c>
      <c r="B26" s="10" t="str">
        <f>[1]Contratos!B26</f>
        <v>JAIRO MONTEALEGRE</v>
      </c>
      <c r="C26" s="10" t="str">
        <f>[1]Contratos!E26</f>
        <v>Contratación Directa</v>
      </c>
      <c r="D26" s="11" t="str">
        <f>[1]Contratos!F26</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6" s="12">
        <f>[1]Contratos!G26</f>
        <v>152498993</v>
      </c>
      <c r="F26" s="13" t="str">
        <f>IFERROR(VLOOKUP(A26, [1]Otrosí!A:F, 6, FALSE), "0")</f>
        <v>0</v>
      </c>
      <c r="G26" s="12">
        <f t="shared" si="0"/>
        <v>152498993</v>
      </c>
      <c r="H26" s="14">
        <v>45970711</v>
      </c>
      <c r="I26" s="12">
        <f t="shared" si="1"/>
        <v>106528282</v>
      </c>
      <c r="J26" s="15">
        <f t="shared" si="2"/>
        <v>0.30144927579948022</v>
      </c>
      <c r="K26" s="16">
        <f>[1]Contratos!P26</f>
        <v>45674</v>
      </c>
      <c r="L26" s="16">
        <f>[1]Contratos!Q26</f>
        <v>46022</v>
      </c>
      <c r="M26" s="16" t="str">
        <f>IFERROR(VLOOKUP(A26, [1]Otrosí!A:L, 7, FALSE), "N/A")</f>
        <v>N/A</v>
      </c>
      <c r="N26" s="17" t="s">
        <v>21</v>
      </c>
      <c r="O26" s="18" t="s">
        <v>27</v>
      </c>
      <c r="P26" s="19" t="s">
        <v>51</v>
      </c>
      <c r="Q26" s="20" t="s">
        <v>24</v>
      </c>
      <c r="R26" s="10" t="str">
        <f>[1]Contratos!C26</f>
        <v>PN</v>
      </c>
      <c r="S26" s="10" t="str">
        <f>[1]Contratos!J26</f>
        <v>TSI</v>
      </c>
      <c r="T26" s="28" t="s">
        <v>25</v>
      </c>
      <c r="U26" s="30">
        <v>79652208</v>
      </c>
    </row>
    <row r="27" spans="1:21" ht="61.5" customHeight="1" x14ac:dyDescent="0.35">
      <c r="A27" s="9" t="str">
        <f>[1]Contratos!A27</f>
        <v>CONTRATO 26 DE 2025</v>
      </c>
      <c r="B27" s="10" t="str">
        <f>[1]Contratos!B27</f>
        <v>OMAR DUARTE</v>
      </c>
      <c r="C27" s="10" t="str">
        <f>[1]Contratos!E27</f>
        <v>Contratación Directa</v>
      </c>
      <c r="D27" s="11" t="str">
        <f>[1]Contratos!F27</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7" s="12">
        <f>[1]Contratos!G27</f>
        <v>152498993</v>
      </c>
      <c r="F27" s="13" t="str">
        <f>IFERROR(VLOOKUP(A27, [1]Otrosí!A:F, 6, FALSE), "0")</f>
        <v>0</v>
      </c>
      <c r="G27" s="12">
        <f t="shared" si="0"/>
        <v>152498993</v>
      </c>
      <c r="H27" s="14">
        <v>45970711</v>
      </c>
      <c r="I27" s="12">
        <f t="shared" si="1"/>
        <v>106528282</v>
      </c>
      <c r="J27" s="15">
        <f t="shared" si="2"/>
        <v>0.30144927579948022</v>
      </c>
      <c r="K27" s="16">
        <f>[1]Contratos!P27</f>
        <v>45674</v>
      </c>
      <c r="L27" s="16">
        <f>[1]Contratos!Q27</f>
        <v>46022</v>
      </c>
      <c r="M27" s="16" t="str">
        <f>IFERROR(VLOOKUP(A27, [1]Otrosí!A:L, 7, FALSE), "N/A")</f>
        <v>N/A</v>
      </c>
      <c r="N27" s="17" t="s">
        <v>21</v>
      </c>
      <c r="O27" s="18" t="s">
        <v>27</v>
      </c>
      <c r="P27" s="19" t="s">
        <v>52</v>
      </c>
      <c r="Q27" s="20" t="s">
        <v>24</v>
      </c>
      <c r="R27" s="10" t="str">
        <f>[1]Contratos!C27</f>
        <v>PN</v>
      </c>
      <c r="S27" s="10" t="str">
        <f>[1]Contratos!J27</f>
        <v>TSI</v>
      </c>
      <c r="T27" s="28" t="s">
        <v>25</v>
      </c>
      <c r="U27" s="30">
        <v>6664398</v>
      </c>
    </row>
    <row r="28" spans="1:21" ht="61.5" customHeight="1" x14ac:dyDescent="0.35">
      <c r="A28" s="9" t="str">
        <f>[1]Contratos!A28</f>
        <v>CONTRATO 27 DE 2025</v>
      </c>
      <c r="B28" s="10" t="str">
        <f>[1]Contratos!B28</f>
        <v xml:space="preserve">SANTIAGO BERMUDEZ </v>
      </c>
      <c r="C28" s="10" t="str">
        <f>[1]Contratos!E28</f>
        <v>Contratación Directa</v>
      </c>
      <c r="D28" s="11" t="str">
        <f>[1]Contratos!F28</f>
        <v>Prestación de servicios profesionales para apoyar el desarrollo de herramientas de análisis de datos, relacionadas con el procesamiento y visualización de datos, de acuerdo con lo previsto en la Agenda Regulatoria 2025-2026 y el Plan de Acción de la CRC para el año 2025</v>
      </c>
      <c r="E28" s="12">
        <f>[1]Contratos!G28</f>
        <v>64363200</v>
      </c>
      <c r="F28" s="13" t="str">
        <f>IFERROR(VLOOKUP(A28, [1]Otrosí!A:F, 6, FALSE), "0")</f>
        <v>0</v>
      </c>
      <c r="G28" s="12">
        <f t="shared" si="0"/>
        <v>64363200</v>
      </c>
      <c r="H28" s="14">
        <v>18656000</v>
      </c>
      <c r="I28" s="12">
        <f t="shared" si="1"/>
        <v>45707200</v>
      </c>
      <c r="J28" s="15">
        <f t="shared" si="2"/>
        <v>0.28985507246376813</v>
      </c>
      <c r="K28" s="16">
        <f>[1]Contratos!P28</f>
        <v>45678</v>
      </c>
      <c r="L28" s="16">
        <f>[1]Contratos!Q28</f>
        <v>46022</v>
      </c>
      <c r="M28" s="16" t="str">
        <f>IFERROR(VLOOKUP(A28, [1]Otrosí!A:L, 7, FALSE), "N/A")</f>
        <v>N/A</v>
      </c>
      <c r="N28" s="17" t="s">
        <v>21</v>
      </c>
      <c r="O28" s="18" t="s">
        <v>27</v>
      </c>
      <c r="P28" s="19" t="s">
        <v>53</v>
      </c>
      <c r="Q28" s="20" t="s">
        <v>24</v>
      </c>
      <c r="R28" s="10" t="str">
        <f>[1]Contratos!C28</f>
        <v>PN</v>
      </c>
      <c r="S28" s="10" t="str">
        <f>[1]Contratos!J28</f>
        <v>AD</v>
      </c>
      <c r="T28" s="28" t="s">
        <v>25</v>
      </c>
      <c r="U28" s="30">
        <v>1032479669</v>
      </c>
    </row>
    <row r="29" spans="1:21" ht="61.5" customHeight="1" x14ac:dyDescent="0.35">
      <c r="A29" s="9" t="str">
        <f>[1]Contratos!A29</f>
        <v>CONTRATO 28 DE 2025</v>
      </c>
      <c r="B29" s="10" t="str">
        <f>[1]Contratos!B29</f>
        <v xml:space="preserve">	ROBERTO BALTRA CONSULTORIAS E.I.R.L.</v>
      </c>
      <c r="C29" s="10" t="str">
        <f>[1]Contratos!E29</f>
        <v>Contratación Directa</v>
      </c>
      <c r="D29" s="11" t="str">
        <f>[1]Contratos!F29</f>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
      <c r="E29" s="12">
        <f>[1]Contratos!G29</f>
        <v>350000000</v>
      </c>
      <c r="F29" s="13" t="str">
        <f>IFERROR(VLOOKUP(A29, [1]Otrosí!A:F, 6, FALSE), "0")</f>
        <v>0</v>
      </c>
      <c r="G29" s="12">
        <f t="shared" si="0"/>
        <v>350000000</v>
      </c>
      <c r="H29" s="14">
        <v>0</v>
      </c>
      <c r="I29" s="12">
        <f t="shared" si="1"/>
        <v>350000000</v>
      </c>
      <c r="J29" s="15">
        <f t="shared" si="2"/>
        <v>0</v>
      </c>
      <c r="K29" s="16">
        <f>[1]Contratos!P29</f>
        <v>45678</v>
      </c>
      <c r="L29" s="16">
        <f>[1]Contratos!Q29</f>
        <v>46022</v>
      </c>
      <c r="M29" s="16" t="str">
        <f>IFERROR(VLOOKUP(A29, [1]Otrosí!A:L, 7, FALSE), "N/A")</f>
        <v>N/A</v>
      </c>
      <c r="N29" s="17" t="s">
        <v>21</v>
      </c>
      <c r="O29" s="18" t="s">
        <v>27</v>
      </c>
      <c r="P29" s="19" t="s">
        <v>54</v>
      </c>
      <c r="Q29" s="20" t="s">
        <v>24</v>
      </c>
      <c r="R29" s="10" t="str">
        <f>[1]Contratos!C29</f>
        <v>PJ</v>
      </c>
      <c r="S29" s="10" t="str">
        <f>[1]Contratos!J29</f>
        <v xml:space="preserve">DR </v>
      </c>
      <c r="T29" s="28" t="s">
        <v>42</v>
      </c>
      <c r="U29" s="30" t="s">
        <v>55</v>
      </c>
    </row>
    <row r="30" spans="1:21" ht="61.5" customHeight="1" x14ac:dyDescent="0.35">
      <c r="A30" s="9" t="str">
        <f>[1]Contratos!A30</f>
        <v>CONTRATO 29 DE 2025</v>
      </c>
      <c r="B30" s="10" t="str">
        <f>[1]Contratos!B30</f>
        <v>JHON RICHARD SÁNCHEZ</v>
      </c>
      <c r="C30" s="10" t="str">
        <f>[1]Contratos!E30</f>
        <v>Contratación Directa</v>
      </c>
      <c r="D30" s="11" t="str">
        <f>[1]Contratos!F30</f>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
      <c r="E30" s="12">
        <f>[1]Contratos!G30</f>
        <v>156481685</v>
      </c>
      <c r="F30" s="13" t="str">
        <f>IFERROR(VLOOKUP(A30, [1]Otrosí!A:F, 6, FALSE), "0")</f>
        <v>0</v>
      </c>
      <c r="G30" s="12">
        <f t="shared" si="0"/>
        <v>156481685</v>
      </c>
      <c r="H30" s="14">
        <v>47171290</v>
      </c>
      <c r="I30" s="12">
        <f t="shared" si="1"/>
        <v>109310395</v>
      </c>
      <c r="J30" s="15">
        <f t="shared" si="2"/>
        <v>0.30144927184289971</v>
      </c>
      <c r="K30" s="16">
        <f>[1]Contratos!P30</f>
        <v>45674</v>
      </c>
      <c r="L30" s="16">
        <f>[1]Contratos!Q30</f>
        <v>46022</v>
      </c>
      <c r="M30" s="16" t="str">
        <f>IFERROR(VLOOKUP(A30, [1]Otrosí!A:L, 7, FALSE), "N/A")</f>
        <v>N/A</v>
      </c>
      <c r="N30" s="17" t="s">
        <v>21</v>
      </c>
      <c r="O30" s="18" t="s">
        <v>27</v>
      </c>
      <c r="P30" s="19" t="s">
        <v>56</v>
      </c>
      <c r="Q30" s="20" t="s">
        <v>24</v>
      </c>
      <c r="R30" s="10" t="str">
        <f>[1]Contratos!C30</f>
        <v>PN</v>
      </c>
      <c r="S30" s="10" t="str">
        <f>[1]Contratos!J30</f>
        <v>CA</v>
      </c>
      <c r="T30" s="28" t="s">
        <v>25</v>
      </c>
      <c r="U30" s="30">
        <v>79633610</v>
      </c>
    </row>
    <row r="31" spans="1:21" ht="61.5" customHeight="1" x14ac:dyDescent="0.35">
      <c r="A31" s="9" t="str">
        <f>[1]Contratos!A31</f>
        <v>CONTRATO 30 DE 2025</v>
      </c>
      <c r="B31" s="10" t="str">
        <f>[1]Contratos!B31</f>
        <v>TACHYON CONSULTORES S.A.S.</v>
      </c>
      <c r="C31" s="10" t="str">
        <f>[1]Contratos!E31</f>
        <v>Contratación Directa</v>
      </c>
      <c r="D31" s="11" t="str">
        <f>[1]Contratos!F31</f>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
      <c r="E31" s="12">
        <f>[1]Contratos!G31</f>
        <v>426517500</v>
      </c>
      <c r="F31" s="13" t="str">
        <f>IFERROR(VLOOKUP(A31, [1]Otrosí!A:F, 6, FALSE), "0")</f>
        <v>0</v>
      </c>
      <c r="G31" s="12">
        <f t="shared" si="0"/>
        <v>426517500</v>
      </c>
      <c r="H31" s="14">
        <v>82014320</v>
      </c>
      <c r="I31" s="12">
        <f t="shared" si="1"/>
        <v>344503180</v>
      </c>
      <c r="J31" s="15">
        <f t="shared" si="2"/>
        <v>0.19228828828828828</v>
      </c>
      <c r="K31" s="16">
        <f>[1]Contratos!P31</f>
        <v>45677</v>
      </c>
      <c r="L31" s="16">
        <f>[1]Contratos!Q31</f>
        <v>46022</v>
      </c>
      <c r="M31" s="16" t="str">
        <f>IFERROR(VLOOKUP(A31, [1]Otrosí!A:L, 7, FALSE), "N/A")</f>
        <v>N/A</v>
      </c>
      <c r="N31" s="17" t="s">
        <v>21</v>
      </c>
      <c r="O31" s="18" t="s">
        <v>27</v>
      </c>
      <c r="P31" s="19" t="s">
        <v>57</v>
      </c>
      <c r="Q31" s="20" t="s">
        <v>24</v>
      </c>
      <c r="R31" s="10" t="str">
        <f>[1]Contratos!C31</f>
        <v>PJ</v>
      </c>
      <c r="S31" s="10" t="str">
        <f>[1]Contratos!J31</f>
        <v>DR Y GJ</v>
      </c>
      <c r="T31" s="28" t="s">
        <v>42</v>
      </c>
      <c r="U31" s="30">
        <v>900247322</v>
      </c>
    </row>
    <row r="32" spans="1:21" ht="61.5" customHeight="1" x14ac:dyDescent="0.35">
      <c r="A32" s="9" t="str">
        <f>[1]Contratos!A32</f>
        <v>CONTRATO 31 DE 2025</v>
      </c>
      <c r="B32" s="10" t="str">
        <f>[1]Contratos!B32</f>
        <v>AVANCE JURÍDICO</v>
      </c>
      <c r="C32" s="10" t="str">
        <f>[1]Contratos!E32</f>
        <v>Contratación Directa</v>
      </c>
      <c r="D32" s="11" t="str">
        <f>[1]Contratos!F32</f>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
      <c r="E32" s="12">
        <f>[1]Contratos!G32</f>
        <v>152628000</v>
      </c>
      <c r="F32" s="13" t="str">
        <f>IFERROR(VLOOKUP(A32, [1]Otrosí!A:F, 6, FALSE), "0")</f>
        <v>0</v>
      </c>
      <c r="G32" s="12">
        <f t="shared" si="0"/>
        <v>152628000</v>
      </c>
      <c r="H32" s="14">
        <v>44240000</v>
      </c>
      <c r="I32" s="12">
        <f t="shared" si="1"/>
        <v>108388000</v>
      </c>
      <c r="J32" s="15">
        <f t="shared" si="2"/>
        <v>0.28985507246376813</v>
      </c>
      <c r="K32" s="16">
        <f>[1]Contratos!P32</f>
        <v>45678</v>
      </c>
      <c r="L32" s="16">
        <f>[1]Contratos!Q32</f>
        <v>46022</v>
      </c>
      <c r="M32" s="16" t="str">
        <f>IFERROR(VLOOKUP(A32, [1]Otrosí!A:L, 7, FALSE), "N/A")</f>
        <v>N/A</v>
      </c>
      <c r="N32" s="17" t="s">
        <v>21</v>
      </c>
      <c r="O32" s="18" t="s">
        <v>27</v>
      </c>
      <c r="P32" s="19" t="s">
        <v>58</v>
      </c>
      <c r="Q32" s="20" t="s">
        <v>24</v>
      </c>
      <c r="R32" s="10" t="str">
        <f>[1]Contratos!C32</f>
        <v>PJ</v>
      </c>
      <c r="S32" s="10" t="str">
        <f>[1]Contratos!J32</f>
        <v>CE</v>
      </c>
      <c r="T32" s="28" t="s">
        <v>42</v>
      </c>
      <c r="U32" s="30">
        <v>830041326</v>
      </c>
    </row>
    <row r="33" spans="1:21" ht="61.5" customHeight="1" x14ac:dyDescent="0.35">
      <c r="A33" s="9" t="str">
        <f>[1]Contratos!A33</f>
        <v>CONTRATO 32 DE 2025</v>
      </c>
      <c r="B33" s="10" t="str">
        <f>[1]Contratos!B33</f>
        <v xml:space="preserve">EDNA JULIETA RIVEROS </v>
      </c>
      <c r="C33" s="10" t="str">
        <f>[1]Contratos!E33</f>
        <v>Contratación Directa</v>
      </c>
      <c r="D33" s="11" t="str">
        <f>[1]Contratos!F33</f>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
      <c r="E33" s="12">
        <f>[1]Contratos!G33</f>
        <v>60000000</v>
      </c>
      <c r="F33" s="13">
        <f>IFERROR(VLOOKUP(A33, [1]Otrosí!A:F, 6, FALSE), "0")</f>
        <v>-27333333</v>
      </c>
      <c r="G33" s="12">
        <f t="shared" si="0"/>
        <v>32666667</v>
      </c>
      <c r="H33" s="14">
        <v>20000000</v>
      </c>
      <c r="I33" s="12">
        <f t="shared" si="1"/>
        <v>12666667</v>
      </c>
      <c r="J33" s="15">
        <f t="shared" si="2"/>
        <v>0.61224489171178686</v>
      </c>
      <c r="K33" s="16">
        <f>[1]Contratos!P33</f>
        <v>45681</v>
      </c>
      <c r="L33" s="16">
        <f>[1]Contratos!Q33</f>
        <v>45861</v>
      </c>
      <c r="M33" s="16">
        <f>IFERROR(VLOOKUP(A33, [1]Otrosí!A:L, 7, FALSE), "N/A")</f>
        <v>45776</v>
      </c>
      <c r="N33" s="17" t="s">
        <v>21</v>
      </c>
      <c r="O33" s="18" t="s">
        <v>27</v>
      </c>
      <c r="P33" s="19" t="s">
        <v>59</v>
      </c>
      <c r="Q33" s="20" t="s">
        <v>60</v>
      </c>
      <c r="R33" s="10" t="str">
        <f>[1]Contratos!C33</f>
        <v>PN</v>
      </c>
      <c r="S33" s="10" t="str">
        <f>[1]Contratos!J33</f>
        <v xml:space="preserve">GJ  </v>
      </c>
      <c r="T33" s="28" t="s">
        <v>25</v>
      </c>
      <c r="U33" s="30">
        <v>52221791</v>
      </c>
    </row>
    <row r="34" spans="1:21" ht="61.5" customHeight="1" x14ac:dyDescent="0.35">
      <c r="A34" s="9" t="str">
        <f>[1]Contratos!A34</f>
        <v>CONTRATO 33 DE 2025</v>
      </c>
      <c r="B34" s="10" t="str">
        <f>[1]Contratos!B34</f>
        <v>FABIO EDUARDO VÁSQUEZ HENAO</v>
      </c>
      <c r="C34" s="10" t="str">
        <f>[1]Contratos!E34</f>
        <v>Contratación Directa</v>
      </c>
      <c r="D34" s="11" t="str">
        <f>[1]Contratos!F34</f>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
      <c r="E34" s="12">
        <f>[1]Contratos!G34</f>
        <v>232791900</v>
      </c>
      <c r="F34" s="13" t="str">
        <f>IFERROR(VLOOKUP(A34, [1]Otrosí!A:F, 6, FALSE), "0")</f>
        <v>0</v>
      </c>
      <c r="G34" s="12">
        <f t="shared" si="0"/>
        <v>232791900</v>
      </c>
      <c r="H34" s="14">
        <v>84651597</v>
      </c>
      <c r="I34" s="12">
        <f t="shared" si="1"/>
        <v>148140303</v>
      </c>
      <c r="J34" s="15">
        <f t="shared" si="2"/>
        <v>0.36363635074931733</v>
      </c>
      <c r="K34" s="16">
        <f>[1]Contratos!P34</f>
        <v>45678</v>
      </c>
      <c r="L34" s="16">
        <f>[1]Contratos!Q34</f>
        <v>46022</v>
      </c>
      <c r="M34" s="16" t="str">
        <f>IFERROR(VLOOKUP(A34, [1]Otrosí!A:L, 7, FALSE), "N/A")</f>
        <v>N/A</v>
      </c>
      <c r="N34" s="17" t="s">
        <v>21</v>
      </c>
      <c r="O34" s="18" t="s">
        <v>27</v>
      </c>
      <c r="P34" s="19" t="s">
        <v>61</v>
      </c>
      <c r="Q34" s="20" t="s">
        <v>24</v>
      </c>
      <c r="R34" s="10" t="str">
        <f>[1]Contratos!C34</f>
        <v>PN</v>
      </c>
      <c r="S34" s="10" t="str">
        <f>[1]Contratos!J34</f>
        <v>GAF</v>
      </c>
      <c r="T34" s="28" t="s">
        <v>25</v>
      </c>
      <c r="U34" s="30">
        <v>79490451</v>
      </c>
    </row>
    <row r="35" spans="1:21" ht="61.5" customHeight="1" x14ac:dyDescent="0.35">
      <c r="A35" s="9" t="str">
        <f>[1]Contratos!A35</f>
        <v>CONTRATO 34 DE 2025</v>
      </c>
      <c r="B35" s="10" t="str">
        <f>[1]Contratos!B35</f>
        <v>SOPORTE LOGICO SAS_x000D_</v>
      </c>
      <c r="C35" s="10" t="str">
        <f>[1]Contratos!E35</f>
        <v>Contratación Directa</v>
      </c>
      <c r="D35" s="11" t="str">
        <f>[1]Contratos!F35</f>
        <v>Renovación del contrato de servicios, mantenimiento, soporte y bolsa de horas para el sistema de nómina y gestión del recurso humano – “humano” de la CRC.</v>
      </c>
      <c r="E35" s="12">
        <f>[1]Contratos!G35</f>
        <v>67178487</v>
      </c>
      <c r="F35" s="13" t="str">
        <f>IFERROR(VLOOKUP(A35, [1]Otrosí!A:F, 6, FALSE), "0")</f>
        <v>0</v>
      </c>
      <c r="G35" s="12">
        <f t="shared" si="0"/>
        <v>67178487</v>
      </c>
      <c r="H35" s="14">
        <v>36681977</v>
      </c>
      <c r="I35" s="12">
        <f t="shared" si="1"/>
        <v>30496510</v>
      </c>
      <c r="J35" s="15">
        <f t="shared" si="2"/>
        <v>0.54603755812482058</v>
      </c>
      <c r="K35" s="16">
        <f>[1]Contratos!P35</f>
        <v>45684</v>
      </c>
      <c r="L35" s="16">
        <f>[1]Contratos!Q35</f>
        <v>46022</v>
      </c>
      <c r="M35" s="16" t="str">
        <f>IFERROR(VLOOKUP(A35, [1]Otrosí!A:L, 7, FALSE), "N/A")</f>
        <v>N/A</v>
      </c>
      <c r="N35" s="17" t="s">
        <v>21</v>
      </c>
      <c r="O35" s="18" t="s">
        <v>27</v>
      </c>
      <c r="P35" s="19" t="s">
        <v>62</v>
      </c>
      <c r="Q35" s="20" t="s">
        <v>24</v>
      </c>
      <c r="R35" s="10" t="str">
        <f>[1]Contratos!C35</f>
        <v>PJ</v>
      </c>
      <c r="S35" s="10" t="str">
        <f>[1]Contratos!J35</f>
        <v>TSI y GAF</v>
      </c>
      <c r="T35" s="28" t="s">
        <v>42</v>
      </c>
      <c r="U35" s="30">
        <v>800187672</v>
      </c>
    </row>
    <row r="36" spans="1:21" ht="61.5" customHeight="1" x14ac:dyDescent="0.35">
      <c r="A36" s="9" t="str">
        <f>[1]Contratos!A36</f>
        <v>CONTRATO 35 DE 2025</v>
      </c>
      <c r="B36" s="10" t="str">
        <f>[1]Contratos!B36</f>
        <v xml:space="preserve">ESTRATEGIAS Y ASESORIAS REGULATORIAS </v>
      </c>
      <c r="C36" s="10" t="str">
        <f>[1]Contratos!E36</f>
        <v>Contratación directa</v>
      </c>
      <c r="D36" s="11" t="str">
        <f>[1]Contratos!F36</f>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
      <c r="E36" s="12">
        <f>[1]Contratos!G36</f>
        <v>212491840</v>
      </c>
      <c r="F36" s="13" t="str">
        <f>IFERROR(VLOOKUP(A36, [1]Otrosí!A:F, 6, FALSE), "0")</f>
        <v>0</v>
      </c>
      <c r="G36" s="12">
        <f t="shared" si="0"/>
        <v>212491840</v>
      </c>
      <c r="H36" s="14">
        <v>56664491</v>
      </c>
      <c r="I36" s="12">
        <f t="shared" si="1"/>
        <v>155827349</v>
      </c>
      <c r="J36" s="15">
        <f t="shared" si="2"/>
        <v>0.26666666823535434</v>
      </c>
      <c r="K36" s="16">
        <f>[1]Contratos!P36</f>
        <v>45691</v>
      </c>
      <c r="L36" s="16">
        <f>[1]Contratos!Q36</f>
        <v>46022</v>
      </c>
      <c r="M36" s="16" t="str">
        <f>IFERROR(VLOOKUP(A36, [1]Otrosí!A:L, 7, FALSE), "N/A")</f>
        <v>N/A</v>
      </c>
      <c r="N36" s="17" t="s">
        <v>21</v>
      </c>
      <c r="O36" s="18" t="s">
        <v>27</v>
      </c>
      <c r="P36" s="19" t="s">
        <v>63</v>
      </c>
      <c r="Q36" s="20" t="s">
        <v>24</v>
      </c>
      <c r="R36" s="10" t="str">
        <f>[1]Contratos!C36</f>
        <v>PJ</v>
      </c>
      <c r="S36" s="10" t="str">
        <f>[1]Contratos!J36</f>
        <v>RGV</v>
      </c>
      <c r="T36" s="28" t="s">
        <v>42</v>
      </c>
      <c r="U36" s="30">
        <v>901658126</v>
      </c>
    </row>
    <row r="37" spans="1:21" ht="61.5" customHeight="1" x14ac:dyDescent="0.35">
      <c r="A37" s="9" t="str">
        <f>[1]Contratos!A37</f>
        <v>CONTRATO 36 DE 2025</v>
      </c>
      <c r="B37" s="10" t="str">
        <f>[1]Contratos!B37</f>
        <v>ANA  BEATRIZ RUIZ ERAZO</v>
      </c>
      <c r="C37" s="10" t="str">
        <f>[1]Contratos!E37</f>
        <v>Contratación directa</v>
      </c>
      <c r="D37" s="11" t="str">
        <f>[1]Contratos!F37</f>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
      <c r="E37" s="12">
        <f>[1]Contratos!G37</f>
        <v>128260000</v>
      </c>
      <c r="F37" s="13" t="str">
        <f>IFERROR(VLOOKUP(A37, [1]Otrosí!A:F, 6, FALSE), "0")</f>
        <v>0</v>
      </c>
      <c r="G37" s="12">
        <f t="shared" si="0"/>
        <v>128260000</v>
      </c>
      <c r="H37" s="14">
        <v>35368666</v>
      </c>
      <c r="I37" s="12">
        <f t="shared" si="1"/>
        <v>92891334</v>
      </c>
      <c r="J37" s="15">
        <f t="shared" si="2"/>
        <v>0.27575757055980038</v>
      </c>
      <c r="K37" s="16">
        <f>[1]Contratos!P37</f>
        <v>45687</v>
      </c>
      <c r="L37" s="16">
        <f>[1]Contratos!Q37</f>
        <v>46020</v>
      </c>
      <c r="M37" s="16" t="str">
        <f>IFERROR(VLOOKUP(A37, [1]Otrosí!A:L, 7, FALSE), "N/A")</f>
        <v>N/A</v>
      </c>
      <c r="N37" s="17" t="s">
        <v>21</v>
      </c>
      <c r="O37" s="18" t="s">
        <v>27</v>
      </c>
      <c r="P37" s="19" t="s">
        <v>64</v>
      </c>
      <c r="Q37" s="20" t="s">
        <v>24</v>
      </c>
      <c r="R37" s="10" t="str">
        <f>[1]Contratos!C37</f>
        <v>PN</v>
      </c>
      <c r="S37" s="10" t="str">
        <f>[1]Contratos!J37</f>
        <v>GJ Y GAPR</v>
      </c>
      <c r="T37" s="28" t="s">
        <v>25</v>
      </c>
      <c r="U37" s="30">
        <v>37088350</v>
      </c>
    </row>
    <row r="38" spans="1:21" ht="61.5" customHeight="1" x14ac:dyDescent="0.35">
      <c r="A38" s="9" t="str">
        <f>[1]Contratos!A38</f>
        <v>CONTRATO 37 DE 2025</v>
      </c>
      <c r="B38" s="10" t="str">
        <f>[1]Contratos!B38</f>
        <v>ORGANIZACION IGP SAS</v>
      </c>
      <c r="C38" s="10" t="str">
        <f>[1]Contratos!E38</f>
        <v>Mínima cuantía</v>
      </c>
      <c r="D38" s="11" t="str">
        <f>[1]Contratos!F38</f>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
      <c r="E38" s="12">
        <f>[1]Contratos!G38</f>
        <v>13072020.630000001</v>
      </c>
      <c r="F38" s="13" t="str">
        <f>IFERROR(VLOOKUP(A38, [1]Otrosí!A:F, 6, FALSE), "0")</f>
        <v>0</v>
      </c>
      <c r="G38" s="12">
        <f t="shared" si="0"/>
        <v>13072020.630000001</v>
      </c>
      <c r="H38" s="14">
        <v>0</v>
      </c>
      <c r="I38" s="12">
        <f t="shared" si="1"/>
        <v>13072020.630000001</v>
      </c>
      <c r="J38" s="15">
        <f t="shared" si="2"/>
        <v>0</v>
      </c>
      <c r="K38" s="16">
        <f>[1]Contratos!P38</f>
        <v>45698</v>
      </c>
      <c r="L38" s="16">
        <f>[1]Contratos!Q38</f>
        <v>46006</v>
      </c>
      <c r="M38" s="16" t="str">
        <f>IFERROR(VLOOKUP(A38, [1]Otrosí!A:L, 7, FALSE), "N/A")</f>
        <v>N/A</v>
      </c>
      <c r="N38" s="17" t="s">
        <v>21</v>
      </c>
      <c r="O38" s="18" t="s">
        <v>22</v>
      </c>
      <c r="P38" s="19" t="s">
        <v>65</v>
      </c>
      <c r="Q38" s="20" t="s">
        <v>24</v>
      </c>
      <c r="R38" s="10" t="str">
        <f>[1]Contratos!C38</f>
        <v>PJ</v>
      </c>
      <c r="S38" s="10" t="str">
        <f>[1]Contratos!J38</f>
        <v>GAF</v>
      </c>
      <c r="T38" s="28" t="s">
        <v>42</v>
      </c>
      <c r="U38" s="30">
        <v>900777884</v>
      </c>
    </row>
    <row r="39" spans="1:21" ht="61.5" customHeight="1" x14ac:dyDescent="0.35">
      <c r="A39" s="9" t="str">
        <f>[1]Contratos!A39</f>
        <v>CONTRATO 38 DE 2025</v>
      </c>
      <c r="B39" s="10" t="str">
        <f>[1]Contratos!B39</f>
        <v>LOGISTICA Y GESTION DE NEGOCIOS SAS</v>
      </c>
      <c r="C39" s="10" t="str">
        <f>[1]Contratos!E39</f>
        <v>Mínima cuantía</v>
      </c>
      <c r="D39" s="11" t="str">
        <f>[1]Contratos!F39</f>
        <v>suministro de tiquetes aéreos nacionales e internacionales necesarios para el desarrollo de las actividades de la Comisión de Regulación de Comunicaciones (CRC), a través de una agencia de viajes.</v>
      </c>
      <c r="E39" s="12">
        <f>[1]Contratos!G39</f>
        <v>36400000</v>
      </c>
      <c r="F39" s="13">
        <f>IFERROR(VLOOKUP(A39, [1]Otrosí!A:F, 6, FALSE), "0")</f>
        <v>18200000</v>
      </c>
      <c r="G39" s="12">
        <f t="shared" si="0"/>
        <v>54600000</v>
      </c>
      <c r="H39" s="14">
        <v>41543416</v>
      </c>
      <c r="I39" s="12">
        <f t="shared" si="1"/>
        <v>13056584</v>
      </c>
      <c r="J39" s="15">
        <f t="shared" si="2"/>
        <v>0.76086842490842488</v>
      </c>
      <c r="K39" s="16">
        <f>[1]Contratos!P39</f>
        <v>45698</v>
      </c>
      <c r="L39" s="16">
        <f>[1]Contratos!Q39</f>
        <v>45777</v>
      </c>
      <c r="M39" s="16" t="str">
        <f>IFERROR(VLOOKUP(A39, [1]Otrosí!A:L, 7, FALSE), "N/A")</f>
        <v>N/A</v>
      </c>
      <c r="N39" s="17" t="s">
        <v>66</v>
      </c>
      <c r="O39" s="18" t="s">
        <v>27</v>
      </c>
      <c r="P39" s="19" t="s">
        <v>67</v>
      </c>
      <c r="Q39" s="20" t="s">
        <v>68</v>
      </c>
      <c r="R39" s="10" t="str">
        <f>[1]Contratos!C39</f>
        <v>PJ</v>
      </c>
      <c r="S39" s="10" t="str">
        <f>[1]Contratos!J39</f>
        <v>RGV</v>
      </c>
      <c r="T39" s="28" t="s">
        <v>42</v>
      </c>
      <c r="U39" s="30">
        <v>900582854</v>
      </c>
    </row>
    <row r="40" spans="1:21" ht="61.5" customHeight="1" x14ac:dyDescent="0.35">
      <c r="A40" s="9" t="str">
        <f>[1]Contratos!A40</f>
        <v>CONTRATO 39 DE 2025</v>
      </c>
      <c r="B40" s="10" t="str">
        <f>[1]Contratos!B40</f>
        <v>NICOLAS GOMEZ</v>
      </c>
      <c r="C40" s="10" t="str">
        <f>[1]Contratos!E40</f>
        <v>Contratación directa</v>
      </c>
      <c r="D40" s="11" t="str">
        <f>[1]Contratos!F40</f>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
      <c r="E40" s="12">
        <f>[1]Contratos!G40</f>
        <v>60950000</v>
      </c>
      <c r="F40" s="13" t="str">
        <f>IFERROR(VLOOKUP(A40, [1]Otrosí!A:F, 6, FALSE), "0")</f>
        <v>0</v>
      </c>
      <c r="G40" s="12">
        <f t="shared" si="0"/>
        <v>60950000</v>
      </c>
      <c r="H40" s="14">
        <v>15546667</v>
      </c>
      <c r="I40" s="12">
        <f t="shared" si="1"/>
        <v>45403333</v>
      </c>
      <c r="J40" s="15">
        <f t="shared" si="2"/>
        <v>0.25507246923707955</v>
      </c>
      <c r="K40" s="16">
        <f>[1]Contratos!P40</f>
        <v>45691</v>
      </c>
      <c r="L40" s="16">
        <f>[1]Contratos!Q40</f>
        <v>46022</v>
      </c>
      <c r="M40" s="16" t="str">
        <f>IFERROR(VLOOKUP(A40, [1]Otrosí!A:L, 7, FALSE), "N/A")</f>
        <v>N/A</v>
      </c>
      <c r="N40" s="17" t="s">
        <v>21</v>
      </c>
      <c r="O40" s="18" t="s">
        <v>27</v>
      </c>
      <c r="P40" s="19" t="s">
        <v>69</v>
      </c>
      <c r="Q40" s="20" t="s">
        <v>24</v>
      </c>
      <c r="R40" s="10" t="str">
        <f>[1]Contratos!C40</f>
        <v>PN</v>
      </c>
      <c r="S40" s="10" t="str">
        <f>[1]Contratos!J40</f>
        <v>GAF</v>
      </c>
      <c r="T40" s="28" t="s">
        <v>25</v>
      </c>
      <c r="U40" s="30">
        <v>1053851255</v>
      </c>
    </row>
    <row r="41" spans="1:21" ht="61.5" customHeight="1" x14ac:dyDescent="0.35">
      <c r="A41" s="9" t="str">
        <f>[1]Contratos!A41</f>
        <v>CONTRATO 40 DE 2025</v>
      </c>
      <c r="B41" s="10" t="str">
        <f>[1]Contratos!B41</f>
        <v>LITIGANDO PUNTO COM</v>
      </c>
      <c r="C41" s="10" t="str">
        <f>[1]Contratos!E41</f>
        <v>Mínima cuantía</v>
      </c>
      <c r="D41" s="11" t="str">
        <f>[1]Contratos!F41</f>
        <v xml:space="preserve">Prestación del servicio de vigilancia y control judicial de los procesos judiciales en los cuales la CRC sea parte 
o tercero, y que se estén adelantando en cualquiera de los despachos judiciales ubicados en el territorio 
nacional. </v>
      </c>
      <c r="E41" s="12">
        <f>[1]Contratos!G41</f>
        <v>5973335.4199999999</v>
      </c>
      <c r="F41" s="13" t="str">
        <f>IFERROR(VLOOKUP(A41, [1]Otrosí!A:F, 6, FALSE), "0")</f>
        <v>0</v>
      </c>
      <c r="G41" s="12">
        <f t="shared" si="0"/>
        <v>5973335.4199999999</v>
      </c>
      <c r="H41" s="14">
        <v>1549333</v>
      </c>
      <c r="I41" s="12">
        <f t="shared" si="1"/>
        <v>4424002.42</v>
      </c>
      <c r="J41" s="15">
        <f t="shared" si="2"/>
        <v>0.25937485358891832</v>
      </c>
      <c r="K41" s="16">
        <f>[1]Contratos!P41</f>
        <v>45694</v>
      </c>
      <c r="L41" s="16">
        <f>[1]Contratos!Q41</f>
        <v>46011</v>
      </c>
      <c r="M41" s="16" t="str">
        <f>IFERROR(VLOOKUP(A41, [1]Otrosí!A:L, 7, FALSE), "N/A")</f>
        <v>N/A</v>
      </c>
      <c r="N41" s="17" t="s">
        <v>21</v>
      </c>
      <c r="O41" s="18" t="s">
        <v>27</v>
      </c>
      <c r="P41" s="19" t="s">
        <v>70</v>
      </c>
      <c r="Q41" s="20" t="s">
        <v>24</v>
      </c>
      <c r="R41" s="10" t="str">
        <f>[1]Contratos!C41</f>
        <v>PJ</v>
      </c>
      <c r="S41" s="10" t="str">
        <f>[1]Contratos!J41</f>
        <v xml:space="preserve">GJ  </v>
      </c>
      <c r="T41" s="28" t="s">
        <v>42</v>
      </c>
      <c r="U41" s="30">
        <v>830070346</v>
      </c>
    </row>
    <row r="42" spans="1:21" ht="61.5" customHeight="1" x14ac:dyDescent="0.35">
      <c r="A42" s="9" t="str">
        <f>[1]Contratos!A42</f>
        <v>CONTRATO 41 DE 2025</v>
      </c>
      <c r="B42" s="10" t="str">
        <f>[1]Contratos!B42</f>
        <v>LUIS CARLOS CUBILLOS MELLAO</v>
      </c>
      <c r="C42" s="10" t="str">
        <f>[1]Contratos!E42</f>
        <v>Contratación directa</v>
      </c>
      <c r="D42" s="11" t="str">
        <f>[1]Contratos!F42</f>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
      <c r="E42" s="12">
        <f>[1]Contratos!G42</f>
        <v>41043200</v>
      </c>
      <c r="F42" s="13" t="str">
        <f>IFERROR(VLOOKUP(A42, [1]Otrosí!A:F, 6, FALSE), "0")</f>
        <v>0</v>
      </c>
      <c r="G42" s="12">
        <f t="shared" si="0"/>
        <v>41043200</v>
      </c>
      <c r="H42" s="14">
        <v>10696106</v>
      </c>
      <c r="I42" s="12">
        <f t="shared" si="1"/>
        <v>30347094</v>
      </c>
      <c r="J42" s="15">
        <f t="shared" si="2"/>
        <v>0.26060604436301266</v>
      </c>
      <c r="K42" s="16">
        <f>[1]Contratos!P42</f>
        <v>45693</v>
      </c>
      <c r="L42" s="16">
        <f>[1]Contratos!Q42</f>
        <v>46022</v>
      </c>
      <c r="M42" s="16" t="str">
        <f>IFERROR(VLOOKUP(A42, [1]Otrosí!A:L, 7, FALSE), "N/A")</f>
        <v>N/A</v>
      </c>
      <c r="N42" s="17" t="s">
        <v>21</v>
      </c>
      <c r="O42" s="18" t="s">
        <v>27</v>
      </c>
      <c r="P42" s="19" t="s">
        <v>71</v>
      </c>
      <c r="Q42" s="20" t="s">
        <v>24</v>
      </c>
      <c r="R42" s="10" t="str">
        <f>[1]Contratos!C42</f>
        <v>PN</v>
      </c>
      <c r="S42" s="10" t="str">
        <f>[1]Contratos!J42</f>
        <v>RGV</v>
      </c>
      <c r="T42" s="28" t="s">
        <v>25</v>
      </c>
      <c r="U42" s="30">
        <v>1022359012</v>
      </c>
    </row>
    <row r="43" spans="1:21" ht="61.5" customHeight="1" x14ac:dyDescent="0.35">
      <c r="A43" s="9" t="str">
        <f>[1]Contratos!A43</f>
        <v>CONTRATO 42 DE 2025</v>
      </c>
      <c r="B43" s="10" t="str">
        <f>[1]Contratos!B43</f>
        <v>AUTOGAS SAS</v>
      </c>
      <c r="C43" s="10" t="str">
        <f>[1]Contratos!E43</f>
        <v>Mínima cuantía</v>
      </c>
      <c r="D43" s="11" t="str">
        <f>[1]Contratos!F43</f>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
      <c r="E43" s="12">
        <f>[1]Contratos!G43</f>
        <v>30685774</v>
      </c>
      <c r="F43" s="13" t="str">
        <f>IFERROR(VLOOKUP(A43, [1]Otrosí!A:F, 6, FALSE), "0")</f>
        <v>0</v>
      </c>
      <c r="G43" s="12">
        <f t="shared" si="0"/>
        <v>30685774</v>
      </c>
      <c r="H43" s="14">
        <v>3969982</v>
      </c>
      <c r="I43" s="12">
        <f t="shared" si="1"/>
        <v>26715792</v>
      </c>
      <c r="J43" s="15">
        <f t="shared" si="2"/>
        <v>0.1293753255172902</v>
      </c>
      <c r="K43" s="16">
        <f>[1]Contratos!P43</f>
        <v>45698</v>
      </c>
      <c r="L43" s="16">
        <f>[1]Contratos!Q43</f>
        <v>46022</v>
      </c>
      <c r="M43" s="16" t="str">
        <f>IFERROR(VLOOKUP(A43, [1]Otrosí!A:L, 7, FALSE), "N/A")</f>
        <v>N/A</v>
      </c>
      <c r="N43" s="17" t="s">
        <v>66</v>
      </c>
      <c r="O43" s="18" t="s">
        <v>22</v>
      </c>
      <c r="P43" s="19" t="s">
        <v>72</v>
      </c>
      <c r="Q43" s="20" t="s">
        <v>24</v>
      </c>
      <c r="R43" s="10" t="str">
        <f>[1]Contratos!C43</f>
        <v>PJ</v>
      </c>
      <c r="S43" s="10" t="str">
        <f>[1]Contratos!J43</f>
        <v>GAF</v>
      </c>
      <c r="T43" s="28" t="s">
        <v>42</v>
      </c>
      <c r="U43" s="30">
        <v>9004597375</v>
      </c>
    </row>
    <row r="44" spans="1:21" ht="61.5" customHeight="1" x14ac:dyDescent="0.35">
      <c r="A44" s="9" t="str">
        <f>[1]Contratos!A44</f>
        <v>CONTRATO 43 DE 2025</v>
      </c>
      <c r="B44" s="10" t="str">
        <f>[1]Contratos!B44</f>
        <v>BPM CONSULTING S.A.S</v>
      </c>
      <c r="C44" s="10" t="str">
        <f>[1]Contratos!E44</f>
        <v>Mínima cuantía</v>
      </c>
      <c r="D44" s="11" t="str">
        <f>[1]Contratos!F44</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44" s="12">
        <f>[1]Contratos!G44</f>
        <v>32308500</v>
      </c>
      <c r="F44" s="13">
        <f>IFERROR(VLOOKUP(A44, [1]Otrosí!A:F, 6, FALSE), "0")</f>
        <v>16154250</v>
      </c>
      <c r="G44" s="12">
        <f t="shared" si="0"/>
        <v>48462750</v>
      </c>
      <c r="H44" s="14">
        <v>43568679</v>
      </c>
      <c r="I44" s="12">
        <f t="shared" si="1"/>
        <v>4894071</v>
      </c>
      <c r="J44" s="15">
        <f t="shared" si="2"/>
        <v>0.89901375798938354</v>
      </c>
      <c r="K44" s="16">
        <f>[1]Contratos!P44</f>
        <v>45698</v>
      </c>
      <c r="L44" s="16">
        <f>[1]Contratos!Q44</f>
        <v>45747</v>
      </c>
      <c r="M44" s="16">
        <f>IFERROR(VLOOKUP(A44, [1]Otrosí!A:L, 7, FALSE), "N/A")</f>
        <v>45777</v>
      </c>
      <c r="N44" s="17" t="s">
        <v>21</v>
      </c>
      <c r="O44" s="18" t="s">
        <v>27</v>
      </c>
      <c r="P44" s="19" t="s">
        <v>73</v>
      </c>
      <c r="Q44" s="20" t="s">
        <v>24</v>
      </c>
      <c r="R44" s="10" t="str">
        <f>[1]Contratos!C44</f>
        <v>PJ</v>
      </c>
      <c r="S44" s="10" t="str">
        <f>[1]Contratos!J44</f>
        <v>RGV</v>
      </c>
      <c r="T44" s="28" t="s">
        <v>42</v>
      </c>
      <c r="U44" s="30">
        <v>900011395</v>
      </c>
    </row>
    <row r="45" spans="1:21" ht="61.5" customHeight="1" x14ac:dyDescent="0.35">
      <c r="A45" s="9" t="str">
        <f>[1]Contratos!A45</f>
        <v>CONTRATO 44 DE 2025</v>
      </c>
      <c r="B45" s="10" t="str">
        <f>[1]Contratos!B45</f>
        <v>JULIO MENDOZA</v>
      </c>
      <c r="C45" s="10" t="str">
        <f>[1]Contratos!E45</f>
        <v>Contratación directa</v>
      </c>
      <c r="D45" s="11" t="str">
        <f>[1]Contratos!F45</f>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
      <c r="E45" s="12">
        <f>[1]Contratos!G45</f>
        <v>149679420</v>
      </c>
      <c r="F45" s="13" t="str">
        <f>IFERROR(VLOOKUP(A45, [1]Otrosí!A:F, 6, FALSE), "0")</f>
        <v>0</v>
      </c>
      <c r="G45" s="12">
        <f t="shared" si="0"/>
        <v>149679420</v>
      </c>
      <c r="H45" s="14">
        <v>36739494</v>
      </c>
      <c r="I45" s="12">
        <f t="shared" si="1"/>
        <v>112939926</v>
      </c>
      <c r="J45" s="15">
        <f t="shared" si="2"/>
        <v>0.24545454545454545</v>
      </c>
      <c r="K45" s="16">
        <f>[1]Contratos!P45</f>
        <v>45698</v>
      </c>
      <c r="L45" s="16">
        <f>[1]Contratos!Q45</f>
        <v>46022</v>
      </c>
      <c r="M45" s="16" t="str">
        <f>IFERROR(VLOOKUP(A45, [1]Otrosí!A:L, 7, FALSE), "N/A")</f>
        <v>N/A</v>
      </c>
      <c r="N45" s="17" t="s">
        <v>21</v>
      </c>
      <c r="O45" s="18" t="s">
        <v>27</v>
      </c>
      <c r="P45" s="19" t="s">
        <v>74</v>
      </c>
      <c r="Q45" s="20" t="s">
        <v>24</v>
      </c>
      <c r="R45" s="10" t="str">
        <f>[1]Contratos!C45</f>
        <v>PN</v>
      </c>
      <c r="S45" s="10" t="str">
        <f>[1]Contratos!J45</f>
        <v>GAPR</v>
      </c>
      <c r="T45" s="28" t="s">
        <v>25</v>
      </c>
      <c r="U45" s="30">
        <v>16734378</v>
      </c>
    </row>
    <row r="46" spans="1:21" ht="61.5" customHeight="1" x14ac:dyDescent="0.35">
      <c r="A46" s="9" t="str">
        <f>[1]Contratos!A46</f>
        <v>CONTRATO 45 DE 2025</v>
      </c>
      <c r="B46" s="10" t="str">
        <f>[1]Contratos!B46</f>
        <v xml:space="preserve">UNE TELECOMUNICACIONES </v>
      </c>
      <c r="C46" s="10" t="str">
        <f>[1]Contratos!E46</f>
        <v>Mínima cuantía</v>
      </c>
      <c r="D46" s="11" t="str">
        <f>[1]Contratos!F46</f>
        <v>prestar los servicios de conectividad para dos (2) enlaces dedicados de internet de 200 Mbps, que permitan garantizar las conexiones a internet y la nube pública Microsoft Azure de la Comisión de Regulación de Comunicaciones.</v>
      </c>
      <c r="E46" s="12">
        <f>[1]Contratos!G46</f>
        <v>16805775</v>
      </c>
      <c r="F46" s="13">
        <f>IFERROR(VLOOKUP(A46, [1]Otrosí!A:F, 6, FALSE), "0")</f>
        <v>5900000</v>
      </c>
      <c r="G46" s="12">
        <f t="shared" si="0"/>
        <v>22705775</v>
      </c>
      <c r="H46" s="14">
        <v>6348848</v>
      </c>
      <c r="I46" s="12">
        <f t="shared" si="1"/>
        <v>16356927</v>
      </c>
      <c r="J46" s="15">
        <f t="shared" si="2"/>
        <v>0.27961379869218295</v>
      </c>
      <c r="K46" s="16">
        <f>[1]Contratos!P46</f>
        <v>45713</v>
      </c>
      <c r="L46" s="16">
        <f>[1]Contratos!Q46</f>
        <v>45801</v>
      </c>
      <c r="M46" s="16">
        <f>IFERROR(VLOOKUP(A46, [1]Otrosí!A:L, 7, FALSE), "N/A")</f>
        <v>45832</v>
      </c>
      <c r="N46" s="17" t="s">
        <v>21</v>
      </c>
      <c r="O46" s="18" t="s">
        <v>22</v>
      </c>
      <c r="P46" s="19" t="s">
        <v>75</v>
      </c>
      <c r="Q46" s="20" t="s">
        <v>24</v>
      </c>
      <c r="R46" s="10" t="str">
        <f>[1]Contratos!C46</f>
        <v>PJ</v>
      </c>
      <c r="S46" s="10" t="str">
        <f>[1]Contratos!J46</f>
        <v xml:space="preserve">TSI  </v>
      </c>
      <c r="T46" s="28" t="s">
        <v>42</v>
      </c>
      <c r="U46" s="30">
        <v>900092385</v>
      </c>
    </row>
    <row r="47" spans="1:21" ht="61.5" customHeight="1" x14ac:dyDescent="0.35">
      <c r="A47" s="9" t="str">
        <f>[1]Contratos!A47</f>
        <v>CONTRATO 46 DE 2025</v>
      </c>
      <c r="B47" s="10" t="str">
        <f>[1]Contratos!B47</f>
        <v xml:space="preserve">COMPENSAR </v>
      </c>
      <c r="C47" s="10" t="str">
        <f>[1]Contratos!E47</f>
        <v>Contratación directa</v>
      </c>
      <c r="D47" s="11" t="str">
        <f>[1]Contratos!F47</f>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
      <c r="E47" s="12">
        <f>[1]Contratos!G47</f>
        <v>408100000</v>
      </c>
      <c r="F47" s="13" t="str">
        <f>IFERROR(VLOOKUP(A47, [1]Otrosí!A:F, 6, FALSE), "0")</f>
        <v>0</v>
      </c>
      <c r="G47" s="12">
        <f t="shared" si="0"/>
        <v>408100000</v>
      </c>
      <c r="H47" s="14">
        <v>31933955</v>
      </c>
      <c r="I47" s="12">
        <f t="shared" si="1"/>
        <v>376166045</v>
      </c>
      <c r="J47" s="15">
        <f t="shared" si="2"/>
        <v>7.8250318549375156E-2</v>
      </c>
      <c r="K47" s="16">
        <f>[1]Contratos!P47</f>
        <v>45709</v>
      </c>
      <c r="L47" s="16">
        <f>[1]Contratos!Q47</f>
        <v>46006</v>
      </c>
      <c r="M47" s="16" t="str">
        <f>IFERROR(VLOOKUP(A47, [1]Otrosí!A:L, 7, FALSE), "N/A")</f>
        <v>N/A</v>
      </c>
      <c r="N47" s="17" t="s">
        <v>21</v>
      </c>
      <c r="O47" s="18" t="s">
        <v>27</v>
      </c>
      <c r="P47" s="19" t="s">
        <v>76</v>
      </c>
      <c r="Q47" s="20" t="s">
        <v>24</v>
      </c>
      <c r="R47" s="10" t="str">
        <f>[1]Contratos!C47</f>
        <v>PJ</v>
      </c>
      <c r="S47" s="10" t="str">
        <f>[1]Contratos!J47</f>
        <v>GAF</v>
      </c>
      <c r="T47" s="28" t="s">
        <v>42</v>
      </c>
      <c r="U47" s="30">
        <v>8600669427</v>
      </c>
    </row>
    <row r="48" spans="1:21" ht="61.5" customHeight="1" x14ac:dyDescent="0.35">
      <c r="A48" s="9" t="str">
        <f>[1]Contratos!A48</f>
        <v>CONTRATO 47 DE 2025</v>
      </c>
      <c r="B48" s="10" t="str">
        <f>[1]Contratos!B48</f>
        <v>DUQUE B CONSULTORES S.A.S.</v>
      </c>
      <c r="C48" s="10" t="str">
        <f>[1]Contratos!E48</f>
        <v>Contratación directa</v>
      </c>
      <c r="D48" s="11" t="str">
        <f>[1]Contratos!F48</f>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
      <c r="E48" s="12">
        <f>[1]Contratos!G48</f>
        <v>44891000</v>
      </c>
      <c r="F48" s="13" t="str">
        <f>IFERROR(VLOOKUP(A48, [1]Otrosí!A:F, 6, FALSE), "0")</f>
        <v>0</v>
      </c>
      <c r="G48" s="12">
        <f t="shared" si="0"/>
        <v>44891000</v>
      </c>
      <c r="H48" s="14">
        <v>1749000</v>
      </c>
      <c r="I48" s="12">
        <f t="shared" si="1"/>
        <v>43142000</v>
      </c>
      <c r="J48" s="15">
        <f t="shared" si="2"/>
        <v>3.896103896103896E-2</v>
      </c>
      <c r="K48" s="16">
        <f>[1]Contratos!P48</f>
        <v>45700</v>
      </c>
      <c r="L48" s="16">
        <f>[1]Contratos!Q48</f>
        <v>46022</v>
      </c>
      <c r="M48" s="16" t="str">
        <f>IFERROR(VLOOKUP(A48, [1]Otrosí!A:L, 7, FALSE), "N/A")</f>
        <v>N/A</v>
      </c>
      <c r="N48" s="17" t="s">
        <v>21</v>
      </c>
      <c r="O48" s="18" t="s">
        <v>27</v>
      </c>
      <c r="P48" s="19" t="s">
        <v>77</v>
      </c>
      <c r="Q48" s="20" t="s">
        <v>24</v>
      </c>
      <c r="R48" s="10" t="str">
        <f>[1]Contratos!C48</f>
        <v>PJ</v>
      </c>
      <c r="S48" s="10" t="str">
        <f>[1]Contratos!J48</f>
        <v>CE</v>
      </c>
      <c r="T48" s="28" t="s">
        <v>42</v>
      </c>
      <c r="U48" s="30">
        <v>9012786667</v>
      </c>
    </row>
    <row r="49" spans="1:21" ht="61.5" customHeight="1" x14ac:dyDescent="0.35">
      <c r="A49" s="9" t="str">
        <f>[1]Contratos!A49</f>
        <v>CONTRATO 48 DE 2025</v>
      </c>
      <c r="B49" s="10" t="str">
        <f>[1]Contratos!B49</f>
        <v>CULLEN INTERNATIONAL</v>
      </c>
      <c r="C49" s="10" t="str">
        <f>[1]Contratos!E49</f>
        <v>Contratación directa</v>
      </c>
      <c r="D49" s="11" t="str">
        <f>[1]Contratos!F49</f>
        <v xml:space="preserve">Contratar la suscripción a la plataforma MY CULLEN de CULLEN INTERNATIONAL S.A. para el monitoreo de tendencias y desarrollos regulatorios a nivel internacional en materia de servicios de telecomunicaciones, postales y contenidos audiovisuales. </v>
      </c>
      <c r="E49" s="12">
        <f>[1]Contratos!G49</f>
        <v>615230000</v>
      </c>
      <c r="F49" s="13" t="str">
        <f>IFERROR(VLOOKUP(A49, [1]Otrosí!A:F, 6, FALSE), "0")</f>
        <v>0</v>
      </c>
      <c r="G49" s="12">
        <f t="shared" si="0"/>
        <v>615230000</v>
      </c>
      <c r="H49" s="14">
        <v>615230000</v>
      </c>
      <c r="I49" s="12">
        <f t="shared" si="1"/>
        <v>0</v>
      </c>
      <c r="J49" s="15">
        <f t="shared" si="2"/>
        <v>1</v>
      </c>
      <c r="K49" s="16">
        <f>[1]Contratos!P49</f>
        <v>45710</v>
      </c>
      <c r="L49" s="16">
        <f>[1]Contratos!Q49</f>
        <v>46074</v>
      </c>
      <c r="M49" s="16" t="str">
        <f>IFERROR(VLOOKUP(A49, [1]Otrosí!A:L, 7, FALSE), "N/A")</f>
        <v>N/A</v>
      </c>
      <c r="N49" s="17" t="s">
        <v>21</v>
      </c>
      <c r="O49" s="18" t="s">
        <v>27</v>
      </c>
      <c r="P49" s="19" t="s">
        <v>78</v>
      </c>
      <c r="Q49" s="20" t="s">
        <v>24</v>
      </c>
      <c r="R49" s="10" t="str">
        <f>[1]Contratos!C49</f>
        <v>PJ</v>
      </c>
      <c r="S49" s="10" t="str">
        <f>[1]Contratos!J49</f>
        <v>AD</v>
      </c>
      <c r="T49" s="28" t="s">
        <v>42</v>
      </c>
      <c r="U49" s="30">
        <v>429199165</v>
      </c>
    </row>
    <row r="50" spans="1:21" ht="61.5" customHeight="1" x14ac:dyDescent="0.35">
      <c r="A50" s="9" t="str">
        <f>[1]Contratos!A50</f>
        <v>CONTRATO 49 DE 2025</v>
      </c>
      <c r="B50" s="10" t="str">
        <f>[1]Contratos!B50</f>
        <v>JUAN SEBASTIAN SALAMANCA CALLE</v>
      </c>
      <c r="C50" s="10" t="str">
        <f>[1]Contratos!E50</f>
        <v>Contratación directa</v>
      </c>
      <c r="D50" s="11" t="str">
        <f>[1]Contratos!F50</f>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
      <c r="E50" s="12">
        <f>[1]Contratos!G50</f>
        <v>126977300</v>
      </c>
      <c r="F50" s="13" t="str">
        <f>IFERROR(VLOOKUP(A50, [1]Otrosí!A:F, 6, FALSE), "0")</f>
        <v>0</v>
      </c>
      <c r="G50" s="12">
        <f t="shared" si="0"/>
        <v>126977300</v>
      </c>
      <c r="H50" s="14">
        <v>27319358</v>
      </c>
      <c r="I50" s="12">
        <f t="shared" si="1"/>
        <v>99657942</v>
      </c>
      <c r="J50" s="15">
        <f t="shared" si="2"/>
        <v>0.21515151133312804</v>
      </c>
      <c r="K50" s="16">
        <f>[1]Contratos!P50</f>
        <v>45708</v>
      </c>
      <c r="L50" s="16">
        <f>[1]Contratos!Q50</f>
        <v>46022</v>
      </c>
      <c r="M50" s="16" t="str">
        <f>IFERROR(VLOOKUP(A50, [1]Otrosí!A:L, 7, FALSE), "N/A")</f>
        <v>N/A</v>
      </c>
      <c r="N50" s="17" t="s">
        <v>21</v>
      </c>
      <c r="O50" s="18" t="s">
        <v>27</v>
      </c>
      <c r="P50" s="19" t="s">
        <v>79</v>
      </c>
      <c r="Q50" s="20" t="s">
        <v>24</v>
      </c>
      <c r="R50" s="10" t="str">
        <f>[1]Contratos!C50</f>
        <v>PN</v>
      </c>
      <c r="S50" s="10" t="str">
        <f>[1]Contratos!J50</f>
        <v>GAPR</v>
      </c>
      <c r="T50" s="28" t="s">
        <v>25</v>
      </c>
      <c r="U50" s="30">
        <v>1018410406</v>
      </c>
    </row>
    <row r="51" spans="1:21" ht="61.5" customHeight="1" x14ac:dyDescent="0.35">
      <c r="A51" s="9" t="str">
        <f>[1]Contratos!A51</f>
        <v>CONTRATO 50 DE 2025</v>
      </c>
      <c r="B51" s="10" t="str">
        <f>[1]Contratos!B51</f>
        <v>MARIA CAMILA GUTIERREZ</v>
      </c>
      <c r="C51" s="10" t="str">
        <f>[1]Contratos!E51</f>
        <v>Contratación directa</v>
      </c>
      <c r="D51" s="11" t="str">
        <f>[1]Contratos!F51</f>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51" s="12">
        <f>[1]Contratos!G51</f>
        <v>119000000</v>
      </c>
      <c r="F51" s="13" t="str">
        <f>IFERROR(VLOOKUP(A51, [1]Otrosí!A:F, 6, FALSE), "0")</f>
        <v>0</v>
      </c>
      <c r="G51" s="12">
        <f t="shared" si="0"/>
        <v>119000000</v>
      </c>
      <c r="H51" s="14">
        <v>51000000</v>
      </c>
      <c r="I51" s="12">
        <f t="shared" si="1"/>
        <v>68000000</v>
      </c>
      <c r="J51" s="15">
        <f t="shared" si="2"/>
        <v>0.42857142857142855</v>
      </c>
      <c r="K51" s="16">
        <f>[1]Contratos!P51</f>
        <v>45709</v>
      </c>
      <c r="L51" s="16">
        <f>[1]Contratos!Q51</f>
        <v>45920</v>
      </c>
      <c r="M51" s="16" t="str">
        <f>IFERROR(VLOOKUP(A51, [1]Otrosí!A:L, 7, FALSE), "N/A")</f>
        <v>N/A</v>
      </c>
      <c r="N51" s="17" t="s">
        <v>21</v>
      </c>
      <c r="O51" s="18" t="s">
        <v>27</v>
      </c>
      <c r="P51" s="19" t="s">
        <v>80</v>
      </c>
      <c r="Q51" s="20" t="s">
        <v>24</v>
      </c>
      <c r="R51" s="10" t="str">
        <f>[1]Contratos!C51</f>
        <v>PN</v>
      </c>
      <c r="S51" s="10" t="str">
        <f>[1]Contratos!J51</f>
        <v>CGJ</v>
      </c>
      <c r="T51" s="28" t="s">
        <v>25</v>
      </c>
      <c r="U51" s="30">
        <v>1010167068</v>
      </c>
    </row>
    <row r="52" spans="1:21" ht="61.5" customHeight="1" x14ac:dyDescent="0.35">
      <c r="A52" s="9" t="str">
        <f>[1]Contratos!A52</f>
        <v>CONTRATO 51 DE 2025</v>
      </c>
      <c r="B52" s="10" t="str">
        <f>[1]Contratos!B52</f>
        <v>PORTATIL  SAS</v>
      </c>
      <c r="C52" s="10" t="str">
        <f>[1]Contratos!E52</f>
        <v>Mínima cuantía</v>
      </c>
      <c r="D52" s="11" t="str">
        <f>[1]Contratos!F52</f>
        <v>Renovación de la suscripción por el término de un (1) año de una (1) licencia de la Suite de Adobe Creative Cloud todas las Aplicaciones, para la Comisión de Regulación de Comunicaciones</v>
      </c>
      <c r="E52" s="12">
        <f>[1]Contratos!G52</f>
        <v>3977922</v>
      </c>
      <c r="F52" s="13" t="str">
        <f>IFERROR(VLOOKUP(A52, [1]Otrosí!A:F, 6, FALSE), "0")</f>
        <v>0</v>
      </c>
      <c r="G52" s="12">
        <f t="shared" si="0"/>
        <v>3977922</v>
      </c>
      <c r="H52" s="14">
        <v>3977922</v>
      </c>
      <c r="I52" s="12">
        <f t="shared" si="1"/>
        <v>0</v>
      </c>
      <c r="J52" s="15">
        <f t="shared" si="2"/>
        <v>1</v>
      </c>
      <c r="K52" s="16">
        <f>[1]Contratos!P52</f>
        <v>45712</v>
      </c>
      <c r="L52" s="16">
        <f>[1]Contratos!Q52</f>
        <v>46066</v>
      </c>
      <c r="M52" s="16" t="str">
        <f>IFERROR(VLOOKUP(A52, [1]Otrosí!A:L, 7, FALSE), "N/A")</f>
        <v>N/A</v>
      </c>
      <c r="N52" s="17" t="s">
        <v>21</v>
      </c>
      <c r="O52" s="18" t="s">
        <v>27</v>
      </c>
      <c r="P52" s="19" t="s">
        <v>81</v>
      </c>
      <c r="Q52" s="20" t="s">
        <v>24</v>
      </c>
      <c r="R52" s="10" t="str">
        <f>[1]Contratos!C52</f>
        <v>PJ</v>
      </c>
      <c r="S52" s="10" t="str">
        <f>[1]Contratos!J52</f>
        <v>TSI</v>
      </c>
      <c r="T52" s="28" t="s">
        <v>42</v>
      </c>
      <c r="U52" s="30">
        <v>8110059023</v>
      </c>
    </row>
    <row r="53" spans="1:21" ht="61.5" customHeight="1" x14ac:dyDescent="0.35">
      <c r="A53" s="9" t="str">
        <f>[1]Contratos!A53</f>
        <v>CONTRATO 52 DE 2025</v>
      </c>
      <c r="B53" s="10" t="str">
        <f>[1]Contratos!B53</f>
        <v>CLOUD CITY COLOMBIA SAS</v>
      </c>
      <c r="C53" s="10" t="str">
        <f>[1]Contratos!E53</f>
        <v>Mínima cuantía</v>
      </c>
      <c r="D53" s="11" t="str">
        <f>[1]Contratos!F53</f>
        <v>Contratar el servicio de una aplicación por servicios (SAAS) para el envío masivo de correo (Mailing)</v>
      </c>
      <c r="E53" s="12">
        <f>[1]Contratos!G53</f>
        <v>5138702</v>
      </c>
      <c r="F53" s="13" t="str">
        <f>IFERROR(VLOOKUP(A53, [1]Otrosí!A:F, 6, FALSE), "0")</f>
        <v>0</v>
      </c>
      <c r="G53" s="12">
        <f t="shared" si="0"/>
        <v>5138702</v>
      </c>
      <c r="H53" s="14">
        <v>1136444</v>
      </c>
      <c r="I53" s="12">
        <f t="shared" si="1"/>
        <v>4002258</v>
      </c>
      <c r="J53" s="15">
        <f t="shared" si="2"/>
        <v>0.22115390228894377</v>
      </c>
      <c r="K53" s="16">
        <f>[1]Contratos!P53</f>
        <v>45708</v>
      </c>
      <c r="L53" s="16">
        <f>[1]Contratos!Q53</f>
        <v>46022</v>
      </c>
      <c r="M53" s="16" t="str">
        <f>IFERROR(VLOOKUP(A53, [1]Otrosí!A:L, 7, FALSE), "N/A")</f>
        <v>N/A</v>
      </c>
      <c r="N53" s="17" t="s">
        <v>21</v>
      </c>
      <c r="O53" s="18" t="s">
        <v>27</v>
      </c>
      <c r="P53" s="19" t="s">
        <v>82</v>
      </c>
      <c r="Q53" s="20" t="s">
        <v>24</v>
      </c>
      <c r="R53" s="10" t="str">
        <f>[1]Contratos!C53</f>
        <v>PJ</v>
      </c>
      <c r="S53" s="10" t="str">
        <f>[1]Contratos!J53</f>
        <v>RGV</v>
      </c>
      <c r="T53" s="28" t="s">
        <v>42</v>
      </c>
      <c r="U53" s="30">
        <v>9012497163</v>
      </c>
    </row>
    <row r="54" spans="1:21" ht="61.5" customHeight="1" x14ac:dyDescent="0.35">
      <c r="A54" s="9" t="str">
        <f>[1]Contratos!A54</f>
        <v>CONTRATO 53 DE 2025</v>
      </c>
      <c r="B54" s="10" t="str">
        <f>[1]Contratos!B54</f>
        <v>PORTATIL  SAS</v>
      </c>
      <c r="C54" s="10" t="str">
        <f>[1]Contratos!E54</f>
        <v>Mínima cuantía</v>
      </c>
      <c r="D54" s="11" t="str">
        <f>[1]Contratos!F54</f>
        <v>Suscripción por un (1) año de los servicios del software de editor de archivos PDF Adobe Acrobat 
PRO-DC For Teams con contrato de licenciamiento VIP para la Comisión de Regulación de 
Comunicaciones._x000D_</v>
      </c>
      <c r="E54" s="12">
        <f>[1]Contratos!G54</f>
        <v>23765625</v>
      </c>
      <c r="F54" s="13" t="str">
        <f>IFERROR(VLOOKUP(A54, [1]Otrosí!A:F, 6, FALSE), "0")</f>
        <v>0</v>
      </c>
      <c r="G54" s="12">
        <f t="shared" si="0"/>
        <v>23765625</v>
      </c>
      <c r="H54" s="14">
        <v>23765625</v>
      </c>
      <c r="I54" s="12">
        <f t="shared" si="1"/>
        <v>0</v>
      </c>
      <c r="J54" s="15">
        <f t="shared" si="2"/>
        <v>1</v>
      </c>
      <c r="K54" s="16">
        <f>[1]Contratos!P54</f>
        <v>45714</v>
      </c>
      <c r="L54" s="16">
        <f>[1]Contratos!Q54</f>
        <v>46081</v>
      </c>
      <c r="M54" s="16" t="str">
        <f>IFERROR(VLOOKUP(A54, [1]Otrosí!A:L, 7, FALSE), "N/A")</f>
        <v>N/A</v>
      </c>
      <c r="N54" s="17" t="s">
        <v>21</v>
      </c>
      <c r="O54" s="18" t="s">
        <v>27</v>
      </c>
      <c r="P54" s="19" t="s">
        <v>83</v>
      </c>
      <c r="Q54" s="20" t="s">
        <v>24</v>
      </c>
      <c r="R54" s="10" t="str">
        <f>[1]Contratos!C54</f>
        <v>PJ</v>
      </c>
      <c r="S54" s="10" t="str">
        <f>[1]Contratos!J54</f>
        <v>TSI</v>
      </c>
      <c r="T54" s="28" t="s">
        <v>42</v>
      </c>
      <c r="U54" s="30">
        <v>8110059023</v>
      </c>
    </row>
    <row r="55" spans="1:21" ht="61.5" customHeight="1" x14ac:dyDescent="0.35">
      <c r="A55" s="9" t="str">
        <f>[1]Contratos!A55</f>
        <v>CONTRATO 54 DE 2025 - OC 142256</v>
      </c>
      <c r="B55" s="10" t="str">
        <f>[1]Contratos!B55</f>
        <v>COLOMBIA TELECOMUNICACIONES  S.A. E.S.P.  BIC</v>
      </c>
      <c r="C55" s="10" t="str">
        <f>[1]Contratos!E55</f>
        <v>AMP/IAD/CGS</v>
      </c>
      <c r="D55" s="11" t="str">
        <f>[1]Contratos!F55</f>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
      <c r="E55" s="12">
        <f>[1]Contratos!G55</f>
        <v>1593550000</v>
      </c>
      <c r="F55" s="13" t="str">
        <f>IFERROR(VLOOKUP(A55, [1]Otrosí!A:F, 6, FALSE), "0")</f>
        <v>0</v>
      </c>
      <c r="G55" s="12">
        <f t="shared" si="0"/>
        <v>1593550000</v>
      </c>
      <c r="H55" s="14">
        <v>1593550000</v>
      </c>
      <c r="I55" s="12">
        <f t="shared" si="1"/>
        <v>0</v>
      </c>
      <c r="J55" s="15">
        <f t="shared" si="2"/>
        <v>1</v>
      </c>
      <c r="K55" s="16">
        <f>[1]Contratos!P55</f>
        <v>45712</v>
      </c>
      <c r="L55" s="16">
        <f>[1]Contratos!Q55</f>
        <v>46022</v>
      </c>
      <c r="M55" s="16" t="str">
        <f>IFERROR(VLOOKUP(A55, [1]Otrosí!A:L, 7, FALSE), "N/A")</f>
        <v>N/A</v>
      </c>
      <c r="N55" s="17" t="s">
        <v>21</v>
      </c>
      <c r="O55" s="18" t="s">
        <v>27</v>
      </c>
      <c r="P55" s="19" t="s">
        <v>84</v>
      </c>
      <c r="Q55" s="20" t="s">
        <v>24</v>
      </c>
      <c r="R55" s="10" t="str">
        <f>[1]Contratos!C55</f>
        <v>PJ</v>
      </c>
      <c r="S55" s="10" t="str">
        <f>[1]Contratos!J55</f>
        <v>TSI</v>
      </c>
      <c r="T55" s="28" t="s">
        <v>42</v>
      </c>
      <c r="U55" s="30">
        <v>830122566</v>
      </c>
    </row>
    <row r="56" spans="1:21" ht="61.5" customHeight="1" x14ac:dyDescent="0.35">
      <c r="A56" s="9" t="str">
        <f>[1]Contratos!A56</f>
        <v>CONTRATO 55 DE 2025 - OC 142992</v>
      </c>
      <c r="B56" s="10" t="str">
        <f>[1]Contratos!B56</f>
        <v>CONSORCIO KIOS</v>
      </c>
      <c r="C56" s="10" t="str">
        <f>[1]Contratos!E56</f>
        <v>AMP/IAD/CGS</v>
      </c>
      <c r="D56" s="11" t="str">
        <f>[1]Contratos!F56</f>
        <v>Contratar el servicio integral de
aseo, cafetería, mantenimiento preventivo y
correctivo de la planta física de la Comisión de
Regulación de Comunicaciones CRC y suministro
de insumos de aseo y cafetería</v>
      </c>
      <c r="E56" s="12">
        <f>[1]Contratos!G56</f>
        <v>79215239.780000001</v>
      </c>
      <c r="F56" s="13" t="str">
        <f>IFERROR(VLOOKUP(A56, [1]Otrosí!A:F, 6, FALSE), "0")</f>
        <v>0</v>
      </c>
      <c r="G56" s="12">
        <f t="shared" si="0"/>
        <v>79215239.780000001</v>
      </c>
      <c r="H56" s="14">
        <v>0</v>
      </c>
      <c r="I56" s="12">
        <f t="shared" si="1"/>
        <v>79215239.780000001</v>
      </c>
      <c r="J56" s="15">
        <f t="shared" si="2"/>
        <v>0</v>
      </c>
      <c r="K56" s="16">
        <f>[1]Contratos!P56</f>
        <v>45748</v>
      </c>
      <c r="L56" s="16">
        <f>[1]Contratos!Q56</f>
        <v>45900</v>
      </c>
      <c r="M56" s="16" t="str">
        <f>IFERROR(VLOOKUP(A56, [1]Otrosí!A:L, 7, FALSE), "N/A")</f>
        <v>N/A</v>
      </c>
      <c r="N56" s="17" t="s">
        <v>21</v>
      </c>
      <c r="O56" s="18" t="s">
        <v>22</v>
      </c>
      <c r="P56" s="19" t="s">
        <v>85</v>
      </c>
      <c r="Q56" s="20" t="s">
        <v>24</v>
      </c>
      <c r="R56" s="10" t="str">
        <f>[1]Contratos!C56</f>
        <v>PJ</v>
      </c>
      <c r="S56" s="10" t="str">
        <f>[1]Contratos!J56</f>
        <v>GAF</v>
      </c>
      <c r="T56" s="28" t="s">
        <v>42</v>
      </c>
      <c r="U56" s="30">
        <v>901681580</v>
      </c>
    </row>
    <row r="57" spans="1:21" ht="61.5" customHeight="1" x14ac:dyDescent="0.35">
      <c r="A57" s="9" t="str">
        <f>[1]Contratos!A57</f>
        <v>CONTRATO 56 DE 2025</v>
      </c>
      <c r="B57" s="10" t="str">
        <f>[1]Contratos!B57</f>
        <v>KREATIF SAS</v>
      </c>
      <c r="C57" s="10" t="str">
        <f>[1]Contratos!E57</f>
        <v>Mínima cuantía</v>
      </c>
      <c r="D57" s="11" t="str">
        <f>[1]Contratos!F57</f>
        <v>Adquirir la impresión y suministro de ciento cincuenta (150) carnets y ciento cincuenta (150) cintas para carnets con gancho de seguridad, para la identificación de los funcionarios de planta de la Comisión de Regulación de Comunicaciones.</v>
      </c>
      <c r="E57" s="12">
        <f>[1]Contratos!G57</f>
        <v>1785000</v>
      </c>
      <c r="F57" s="13" t="str">
        <f>IFERROR(VLOOKUP(A57, [1]Otrosí!A:F, 6, FALSE), "0")</f>
        <v>0</v>
      </c>
      <c r="G57" s="12">
        <f t="shared" si="0"/>
        <v>1785000</v>
      </c>
      <c r="H57" s="14">
        <v>0</v>
      </c>
      <c r="I57" s="12">
        <f t="shared" si="1"/>
        <v>1785000</v>
      </c>
      <c r="J57" s="15">
        <f t="shared" si="2"/>
        <v>0</v>
      </c>
      <c r="K57" s="16">
        <f>[1]Contratos!P57</f>
        <v>45758</v>
      </c>
      <c r="L57" s="16">
        <f>[1]Contratos!Q57</f>
        <v>46006</v>
      </c>
      <c r="M57" s="16" t="str">
        <f>IFERROR(VLOOKUP(A57, [1]Otrosí!A:L, 7, FALSE), "N/A")</f>
        <v>N/A</v>
      </c>
      <c r="N57" s="17" t="s">
        <v>66</v>
      </c>
      <c r="O57" s="18" t="s">
        <v>22</v>
      </c>
      <c r="P57" s="19" t="s">
        <v>86</v>
      </c>
      <c r="Q57" s="20" t="s">
        <v>24</v>
      </c>
      <c r="R57" s="10" t="str">
        <f>[1]Contratos!C57</f>
        <v>PJ</v>
      </c>
      <c r="S57" s="10" t="str">
        <f>[1]Contratos!J57</f>
        <v>GAF</v>
      </c>
      <c r="T57" s="28" t="s">
        <v>42</v>
      </c>
      <c r="U57" s="30">
        <v>900519611</v>
      </c>
    </row>
    <row r="58" spans="1:21" ht="61.5" customHeight="1" x14ac:dyDescent="0.35">
      <c r="A58" s="9" t="str">
        <f>[1]Contratos!A58</f>
        <v>CONTRATO 57 DE 2025</v>
      </c>
      <c r="B58" s="10" t="str">
        <f>[1]Contratos!B58</f>
        <v>FLT COMUNICACIONES S.A.S.</v>
      </c>
      <c r="C58" s="10" t="str">
        <f>[1]Contratos!E58</f>
        <v>Mínima cuantía</v>
      </c>
      <c r="D58" s="11" t="str">
        <f>[1]Contratos!F58</f>
        <v>prestar el servicio de monitoreo de noticias en medios de comunicación y redes sociales para la Comisión de Regulación de Comunicaciones</v>
      </c>
      <c r="E58" s="12">
        <f>[1]Contratos!G58</f>
        <v>21420000</v>
      </c>
      <c r="F58" s="13" t="str">
        <f>IFERROR(VLOOKUP(A58, [1]Otrosí!A:F, 6, FALSE), "0")</f>
        <v>0</v>
      </c>
      <c r="G58" s="12">
        <f t="shared" si="0"/>
        <v>21420000</v>
      </c>
      <c r="H58" s="14">
        <v>2217613</v>
      </c>
      <c r="I58" s="12">
        <f t="shared" si="1"/>
        <v>19202387</v>
      </c>
      <c r="J58" s="15">
        <f t="shared" si="2"/>
        <v>0.10353001867413632</v>
      </c>
      <c r="K58" s="16">
        <f>[1]Contratos!P58</f>
        <v>45749</v>
      </c>
      <c r="L58" s="16">
        <f>[1]Contratos!Q58</f>
        <v>46022</v>
      </c>
      <c r="M58" s="16" t="str">
        <f>IFERROR(VLOOKUP(A58, [1]Otrosí!A:L, 7, FALSE), "N/A")</f>
        <v>N/A</v>
      </c>
      <c r="N58" s="17" t="s">
        <v>21</v>
      </c>
      <c r="O58" s="18" t="s">
        <v>27</v>
      </c>
      <c r="P58" s="19" t="s">
        <v>87</v>
      </c>
      <c r="Q58" s="20" t="s">
        <v>24</v>
      </c>
      <c r="R58" s="10" t="str">
        <f>[1]Contratos!C58</f>
        <v>PJ</v>
      </c>
      <c r="S58" s="10" t="str">
        <f>[1]Contratos!J58</f>
        <v>RCV</v>
      </c>
      <c r="T58" s="28" t="s">
        <v>42</v>
      </c>
      <c r="U58" s="30">
        <v>830065445</v>
      </c>
    </row>
    <row r="59" spans="1:21" ht="61.5" customHeight="1" x14ac:dyDescent="0.35">
      <c r="A59" s="9" t="str">
        <f>[1]Contratos!A59</f>
        <v>CONTRATO 58 DE 2025</v>
      </c>
      <c r="B59" s="10" t="str">
        <f>[1]Contratos!B59</f>
        <v>WEXLER SAS</v>
      </c>
      <c r="C59" s="10" t="str">
        <f>[1]Contratos!E59</f>
        <v>Mínima cuantía</v>
      </c>
      <c r="D59" s="11" t="str">
        <f>[1]Contratos!F59</f>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
      <c r="E59" s="12">
        <f>[1]Contratos!G59</f>
        <v>7100000</v>
      </c>
      <c r="F59" s="13" t="str">
        <f>IFERROR(VLOOKUP(A59, [1]Otrosí!A:F, 6, FALSE), "0")</f>
        <v>0</v>
      </c>
      <c r="G59" s="12">
        <f t="shared" si="0"/>
        <v>7100000</v>
      </c>
      <c r="H59" s="14">
        <v>0</v>
      </c>
      <c r="I59" s="12">
        <f t="shared" si="1"/>
        <v>7100000</v>
      </c>
      <c r="J59" s="15">
        <f t="shared" si="2"/>
        <v>0</v>
      </c>
      <c r="K59" s="16">
        <f>[1]Contratos!P59</f>
        <v>45761</v>
      </c>
      <c r="L59" s="16">
        <f>[1]Contratos!Q59</f>
        <v>45921</v>
      </c>
      <c r="M59" s="16" t="str">
        <f>IFERROR(VLOOKUP(A59, [1]Otrosí!A:L, 7, FALSE), "N/A")</f>
        <v>N/A</v>
      </c>
      <c r="N59" s="17" t="s">
        <v>21</v>
      </c>
      <c r="O59" s="18" t="s">
        <v>27</v>
      </c>
      <c r="P59" s="19" t="s">
        <v>88</v>
      </c>
      <c r="Q59" s="20" t="s">
        <v>24</v>
      </c>
      <c r="R59" s="10" t="str">
        <f>[1]Contratos!C59</f>
        <v>PJ</v>
      </c>
      <c r="S59" s="10" t="str">
        <f>[1]Contratos!J59</f>
        <v>TSI</v>
      </c>
      <c r="T59" s="28" t="s">
        <v>42</v>
      </c>
      <c r="U59" s="30">
        <v>900390198</v>
      </c>
    </row>
    <row r="60" spans="1:21" ht="61.5" customHeight="1" x14ac:dyDescent="0.35">
      <c r="A60" s="9" t="str">
        <f>[1]Contratos!A60</f>
        <v>CONTRATO 59 DE 2025 - OC 144583</v>
      </c>
      <c r="B60" s="10" t="str">
        <f>[1]Contratos!B60</f>
        <v>COBRANZA NACIONAL DE CREDITOS SAS</v>
      </c>
      <c r="C60" s="10" t="str">
        <f>[1]Contratos!E60</f>
        <v>AMP/IAD/CGS</v>
      </c>
      <c r="D60" s="11" t="str">
        <f>[1]Contratos!F60</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60" s="12">
        <f>[1]Contratos!G60</f>
        <v>349485812.06</v>
      </c>
      <c r="F60" s="13" t="str">
        <f>IFERROR(VLOOKUP(A60, [1]Otrosí!A:F, 6, FALSE), "0")</f>
        <v>0</v>
      </c>
      <c r="G60" s="12">
        <f t="shared" si="0"/>
        <v>349485812.06</v>
      </c>
      <c r="H60" s="14">
        <v>0</v>
      </c>
      <c r="I60" s="12">
        <f t="shared" si="1"/>
        <v>349485812.06</v>
      </c>
      <c r="J60" s="15">
        <f t="shared" si="2"/>
        <v>0</v>
      </c>
      <c r="K60" s="16">
        <f>[1]Contratos!P60</f>
        <v>45786</v>
      </c>
      <c r="L60" s="16">
        <f>[1]Contratos!Q60</f>
        <v>45991</v>
      </c>
      <c r="M60" s="16" t="str">
        <f>IFERROR(VLOOKUP(A60, [1]Otrosí!A:L, 7, FALSE), "N/A")</f>
        <v>N/A</v>
      </c>
      <c r="N60" s="17" t="s">
        <v>21</v>
      </c>
      <c r="O60" s="18" t="s">
        <v>27</v>
      </c>
      <c r="P60" s="19" t="s">
        <v>89</v>
      </c>
      <c r="Q60" s="20" t="s">
        <v>24</v>
      </c>
      <c r="R60" s="10" t="str">
        <f>[1]Contratos!C60</f>
        <v>PJ</v>
      </c>
      <c r="S60" s="10" t="str">
        <f>[1]Contratos!J60</f>
        <v>TSI</v>
      </c>
      <c r="T60" s="28" t="s">
        <v>42</v>
      </c>
      <c r="U60" s="30">
        <v>800219668</v>
      </c>
    </row>
    <row r="61" spans="1:21" ht="61.5" customHeight="1" x14ac:dyDescent="0.35">
      <c r="A61" s="9" t="str">
        <f>[1]Contratos!A61</f>
        <v>CONTRATO 60 DE 2025</v>
      </c>
      <c r="B61" s="10" t="str">
        <f>[1]Contratos!B61</f>
        <v xml:space="preserve">KANTAR IBOPE MEDIA </v>
      </c>
      <c r="C61" s="10" t="str">
        <f>[1]Contratos!E61</f>
        <v>Contratación directa</v>
      </c>
      <c r="D61" s="11" t="str">
        <f>[1]Contratos!F61</f>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
      <c r="E61" s="12">
        <f>[1]Contratos!G61</f>
        <v>608125248</v>
      </c>
      <c r="F61" s="13" t="str">
        <f>IFERROR(VLOOKUP(A61, [1]Otrosí!A:F, 6, FALSE), "0")</f>
        <v>0</v>
      </c>
      <c r="G61" s="12">
        <f t="shared" si="0"/>
        <v>608125248</v>
      </c>
      <c r="H61" s="14">
        <v>608125247</v>
      </c>
      <c r="I61" s="12">
        <f t="shared" si="1"/>
        <v>1</v>
      </c>
      <c r="J61" s="15">
        <f t="shared" si="2"/>
        <v>0.99999999835560194</v>
      </c>
      <c r="K61" s="16">
        <f>[1]Contratos!P61</f>
        <v>45769</v>
      </c>
      <c r="L61" s="16">
        <f>[1]Contratos!Q61</f>
        <v>46022</v>
      </c>
      <c r="M61" s="16" t="str">
        <f>IFERROR(VLOOKUP(A61, [1]Otrosí!A:L, 7, FALSE), "N/A")</f>
        <v>N/A</v>
      </c>
      <c r="N61" s="17" t="s">
        <v>21</v>
      </c>
      <c r="O61" s="18" t="s">
        <v>27</v>
      </c>
      <c r="P61" s="19" t="s">
        <v>90</v>
      </c>
      <c r="Q61" s="20" t="s">
        <v>24</v>
      </c>
      <c r="R61" s="10" t="str">
        <f>[1]Contratos!C61</f>
        <v>PJ</v>
      </c>
      <c r="S61" s="10" t="str">
        <f>[1]Contratos!J61</f>
        <v>AD</v>
      </c>
      <c r="T61" s="28" t="s">
        <v>42</v>
      </c>
      <c r="U61" s="30">
        <v>800174162</v>
      </c>
    </row>
    <row r="62" spans="1:21" ht="61.5" customHeight="1" x14ac:dyDescent="0.35">
      <c r="A62" s="9" t="str">
        <f>[1]Contratos!A62</f>
        <v>CONTRATO 61 DE 2025</v>
      </c>
      <c r="B62" s="10" t="str">
        <f>[1]Contratos!B62</f>
        <v>COMERCIALIZADORA NAVE LTDA</v>
      </c>
      <c r="C62" s="10" t="str">
        <f>[1]Contratos!E62</f>
        <v>SASI/SAM</v>
      </c>
      <c r="D62" s="11" t="str">
        <f>[1]Contratos!F62</f>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
      <c r="E62" s="12">
        <f>[1]Contratos!G62</f>
        <v>0</v>
      </c>
      <c r="F62" s="13" t="str">
        <f>IFERROR(VLOOKUP(A62, [1]Otrosí!A:F, 6, FALSE), "0")</f>
        <v>0</v>
      </c>
      <c r="G62" s="12">
        <f t="shared" si="0"/>
        <v>0</v>
      </c>
      <c r="H62" s="14">
        <v>0</v>
      </c>
      <c r="I62" s="12">
        <f t="shared" si="1"/>
        <v>0</v>
      </c>
      <c r="J62" s="15" t="e">
        <f t="shared" si="2"/>
        <v>#DIV/0!</v>
      </c>
      <c r="K62" s="16">
        <f>[1]Contratos!P62</f>
        <v>45790</v>
      </c>
      <c r="L62" s="16">
        <f>[1]Contratos!Q62</f>
        <v>46154</v>
      </c>
      <c r="M62" s="16" t="str">
        <f>IFERROR(VLOOKUP(A62, [1]Otrosí!A:L, 7, FALSE), "N/A")</f>
        <v>N/A</v>
      </c>
      <c r="N62" s="17" t="s">
        <v>91</v>
      </c>
      <c r="O62" s="18" t="s">
        <v>22</v>
      </c>
      <c r="P62" s="19" t="s">
        <v>92</v>
      </c>
      <c r="Q62" s="20" t="s">
        <v>24</v>
      </c>
      <c r="R62" s="10" t="str">
        <f>[1]Contratos!C62</f>
        <v>PJ</v>
      </c>
      <c r="S62" s="10" t="str">
        <f>[1]Contratos!J62</f>
        <v>GAF</v>
      </c>
      <c r="T62" s="28" t="s">
        <v>42</v>
      </c>
      <c r="U62" s="30">
        <v>800108095</v>
      </c>
    </row>
    <row r="63" spans="1:21" ht="61.5" customHeight="1" x14ac:dyDescent="0.35">
      <c r="A63" s="9" t="str">
        <f>[1]Contratos!A63</f>
        <v>CONTRATO 62 DE 2025</v>
      </c>
      <c r="B63" s="10" t="str">
        <f>[1]Contratos!B63</f>
        <v xml:space="preserve">UNVERSIDAD DE ANTIOQUIA </v>
      </c>
      <c r="C63" s="10" t="str">
        <f>[1]Contratos!E63</f>
        <v>Contratación directa</v>
      </c>
      <c r="D63" s="11" t="str">
        <f>[1]Contratos!F63</f>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
      <c r="E63" s="12">
        <f>[1]Contratos!G63</f>
        <v>650000000</v>
      </c>
      <c r="F63" s="13" t="str">
        <f>IFERROR(VLOOKUP(A63, [1]Otrosí!A:F, 6, FALSE), "0")</f>
        <v>0</v>
      </c>
      <c r="G63" s="12">
        <f t="shared" si="0"/>
        <v>650000000</v>
      </c>
      <c r="H63" s="14">
        <v>0</v>
      </c>
      <c r="I63" s="12">
        <f t="shared" si="1"/>
        <v>650000000</v>
      </c>
      <c r="J63" s="15">
        <f t="shared" si="2"/>
        <v>0</v>
      </c>
      <c r="K63" s="16">
        <f>[1]Contratos!P63</f>
        <v>45783</v>
      </c>
      <c r="L63" s="16">
        <f>[1]Contratos!Q63</f>
        <v>45992</v>
      </c>
      <c r="M63" s="16" t="str">
        <f>IFERROR(VLOOKUP(A63, [1]Otrosí!A:L, 7, FALSE), "N/A")</f>
        <v>N/A</v>
      </c>
      <c r="N63" s="17" t="s">
        <v>21</v>
      </c>
      <c r="O63" s="18" t="s">
        <v>27</v>
      </c>
      <c r="P63" s="19" t="s">
        <v>93</v>
      </c>
      <c r="Q63" s="20" t="s">
        <v>24</v>
      </c>
      <c r="R63" s="10" t="str">
        <f>[1]Contratos!C63</f>
        <v xml:space="preserve">PJ </v>
      </c>
      <c r="S63" s="10" t="str">
        <f>[1]Contratos!J63</f>
        <v>CAPR</v>
      </c>
      <c r="T63" s="28" t="s">
        <v>42</v>
      </c>
      <c r="U63" s="30">
        <v>890980040</v>
      </c>
    </row>
    <row r="64" spans="1:21" ht="61.5" customHeight="1" x14ac:dyDescent="0.35">
      <c r="A64" s="9" t="str">
        <f>[1]Contratos!A64</f>
        <v>CONTRATO 63 DE 2025</v>
      </c>
      <c r="B64" s="10" t="str">
        <f>[1]Contratos!B64</f>
        <v xml:space="preserve">FESTIVAL TOURS </v>
      </c>
      <c r="C64" s="10" t="str">
        <f>[1]Contratos!E64</f>
        <v>SASI/SAM</v>
      </c>
      <c r="D64" s="11" t="str">
        <f>[1]Contratos!F64</f>
        <v>Contratar el suministro de tiquetes aéreos nacionales e internacionales necesarios para el desarrollo de las actividades de la Comisión de Regulación de Comunicaciones (CRC), a través de una agencia de viajes.</v>
      </c>
      <c r="E64" s="12">
        <f>[1]Contratos!G64</f>
        <v>295400000</v>
      </c>
      <c r="F64" s="13" t="str">
        <f>IFERROR(VLOOKUP(A64, [1]Otrosí!A:F, 6, FALSE), "0")</f>
        <v>0</v>
      </c>
      <c r="G64" s="12">
        <f t="shared" si="0"/>
        <v>295400000</v>
      </c>
      <c r="H64" s="14">
        <v>0</v>
      </c>
      <c r="I64" s="12">
        <f t="shared" si="1"/>
        <v>295400000</v>
      </c>
      <c r="J64" s="15">
        <f t="shared" si="2"/>
        <v>0</v>
      </c>
      <c r="K64" s="16">
        <f>[1]Contratos!P64</f>
        <v>45779</v>
      </c>
      <c r="L64" s="16">
        <f>[1]Contratos!Q64</f>
        <v>46022</v>
      </c>
      <c r="M64" s="16" t="str">
        <f>IFERROR(VLOOKUP(A64, [1]Otrosí!A:L, 7, FALSE), "N/A")</f>
        <v>N/A</v>
      </c>
      <c r="N64" s="17" t="s">
        <v>66</v>
      </c>
      <c r="O64" s="18" t="s">
        <v>27</v>
      </c>
      <c r="P64" s="19" t="s">
        <v>94</v>
      </c>
      <c r="Q64" s="20" t="s">
        <v>24</v>
      </c>
      <c r="R64" s="10" t="str">
        <f>[1]Contratos!C64</f>
        <v xml:space="preserve">PJ </v>
      </c>
      <c r="S64" s="10" t="str">
        <f>[1]Contratos!J64</f>
        <v>RGV</v>
      </c>
      <c r="T64" s="28" t="s">
        <v>42</v>
      </c>
      <c r="U64" s="30">
        <v>800193221</v>
      </c>
    </row>
    <row r="65" spans="1:21" ht="61.5" customHeight="1" x14ac:dyDescent="0.35">
      <c r="A65" s="9" t="str">
        <f>[1]Contratos!A65</f>
        <v>CONTRATO 64 DE 2025</v>
      </c>
      <c r="B65" s="10" t="str">
        <f>[1]Contratos!B65</f>
        <v>JUAN MANUEL MEJIA VILLA</v>
      </c>
      <c r="C65" s="10" t="str">
        <f>[1]Contratos!E65</f>
        <v>Mínima cuantía</v>
      </c>
      <c r="D65" s="11" t="str">
        <f>[1]Contratos!F65</f>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
      <c r="E65" s="12">
        <f>[1]Contratos!G65</f>
        <v>10464000</v>
      </c>
      <c r="F65" s="13" t="str">
        <f>IFERROR(VLOOKUP(A65, [1]Otrosí!A:F, 6, FALSE), "0")</f>
        <v>0</v>
      </c>
      <c r="G65" s="12">
        <f t="shared" si="0"/>
        <v>10464000</v>
      </c>
      <c r="H65" s="14">
        <v>3139200</v>
      </c>
      <c r="I65" s="12">
        <f t="shared" si="1"/>
        <v>7324800</v>
      </c>
      <c r="J65" s="15">
        <f t="shared" si="2"/>
        <v>0.3</v>
      </c>
      <c r="K65" s="16">
        <f>[1]Contratos!P65</f>
        <v>45758</v>
      </c>
      <c r="L65" s="16">
        <f>[1]Contratos!Q65</f>
        <v>45818</v>
      </c>
      <c r="M65" s="16" t="str">
        <f>IFERROR(VLOOKUP(A65, [1]Otrosí!A:L, 7, FALSE), "N/A")</f>
        <v>N/A</v>
      </c>
      <c r="N65" s="17" t="s">
        <v>21</v>
      </c>
      <c r="O65" s="18" t="s">
        <v>27</v>
      </c>
      <c r="P65" s="19" t="s">
        <v>95</v>
      </c>
      <c r="Q65" s="20" t="s">
        <v>24</v>
      </c>
      <c r="R65" s="10" t="str">
        <f>[1]Contratos!C65</f>
        <v>PN</v>
      </c>
      <c r="S65" s="10" t="str">
        <f>[1]Contratos!J65</f>
        <v>PG</v>
      </c>
      <c r="T65" s="28" t="s">
        <v>25</v>
      </c>
      <c r="U65" s="30">
        <v>9868503</v>
      </c>
    </row>
    <row r="66" spans="1:21" ht="61.5" customHeight="1" x14ac:dyDescent="0.35">
      <c r="A66" s="9" t="str">
        <f>[1]Contratos!A66</f>
        <v>CONTRATO 65 DE 2025 - OC 145071</v>
      </c>
      <c r="B66" s="10" t="str">
        <f>[1]Contratos!B66</f>
        <v xml:space="preserve">CONSORCIO IAD DINAMICO SOFTWAREONE </v>
      </c>
      <c r="C66" s="10" t="str">
        <f>[1]Contratos!E66</f>
        <v>AMP/IAD/CGS</v>
      </c>
      <c r="D66" s="11" t="str">
        <f>[1]Contratos!F66</f>
        <v>Renovar la suscripción por un (1) año de los siguientes productos de Microsoft: Power BI Pro, Enterprise Mobility + Security E3, Office 365 Plan E3, Teams Enterprise + Phone Estándar, en Categoría Open Value para la Comisión de Regulación de Comunicaciones</v>
      </c>
      <c r="E66" s="12">
        <f>[1]Contratos!G66</f>
        <v>369456960</v>
      </c>
      <c r="F66" s="13" t="str">
        <f>IFERROR(VLOOKUP(A66, [1]Otrosí!A:F, 6, FALSE), "0")</f>
        <v>0</v>
      </c>
      <c r="G66" s="12">
        <f t="shared" si="0"/>
        <v>369456960</v>
      </c>
      <c r="H66" s="14">
        <v>0</v>
      </c>
      <c r="I66" s="12">
        <f t="shared" si="1"/>
        <v>369456960</v>
      </c>
      <c r="J66" s="15">
        <f t="shared" si="2"/>
        <v>0</v>
      </c>
      <c r="K66" s="16">
        <f>[1]Contratos!P66</f>
        <v>45771</v>
      </c>
      <c r="L66" s="16">
        <f>[1]Contratos!Q66</f>
        <v>46022</v>
      </c>
      <c r="M66" s="16" t="str">
        <f>IFERROR(VLOOKUP(A66, [1]Otrosí!A:L, 7, FALSE), "N/A")</f>
        <v>N/A</v>
      </c>
      <c r="N66" s="17" t="s">
        <v>21</v>
      </c>
      <c r="O66" s="18" t="s">
        <v>27</v>
      </c>
      <c r="P66" s="19" t="s">
        <v>96</v>
      </c>
      <c r="Q66" s="20" t="s">
        <v>24</v>
      </c>
      <c r="R66" s="10" t="str">
        <f>[1]Contratos!C66</f>
        <v>PJ</v>
      </c>
      <c r="S66" s="10" t="str">
        <f>[1]Contratos!J66</f>
        <v>TSI</v>
      </c>
      <c r="T66" s="28" t="s">
        <v>42</v>
      </c>
      <c r="U66" s="30">
        <v>901890419</v>
      </c>
    </row>
    <row r="67" spans="1:21" ht="61.5" customHeight="1" x14ac:dyDescent="0.35">
      <c r="A67" s="9" t="str">
        <f>[1]Contratos!A67</f>
        <v>CONTRATO 66 DE 2025</v>
      </c>
      <c r="B67" s="10" t="str">
        <f>[1]Contratos!B67</f>
        <v>LILIANA ROMERO SAAVEDRA</v>
      </c>
      <c r="C67" s="10" t="str">
        <f>[1]Contratos!E67</f>
        <v>Contratación directa</v>
      </c>
      <c r="D67" s="11" t="str">
        <f>[1]Contratos!F67</f>
        <v xml:space="preserve">Brindar apoyo a la Coordinación de Gestión Administrativa y Financiera en temas operativos y logísticos relacionados con la Gestión Documental de la CRC, entre otros </v>
      </c>
      <c r="E67" s="12">
        <f>[1]Contratos!G67</f>
        <v>29380776</v>
      </c>
      <c r="F67" s="13" t="str">
        <f>IFERROR(VLOOKUP(A67, [1]Otrosí!A:F, 6, FALSE), "0")</f>
        <v>0</v>
      </c>
      <c r="G67" s="12">
        <f t="shared" ref="G67:G75" si="3">SUM(E67:F67)</f>
        <v>29380776</v>
      </c>
      <c r="H67" s="14">
        <v>0</v>
      </c>
      <c r="I67" s="12">
        <f t="shared" ref="I67:I75" si="4">G67-H67</f>
        <v>29380776</v>
      </c>
      <c r="J67" s="15">
        <f t="shared" si="2"/>
        <v>0</v>
      </c>
      <c r="K67" s="16">
        <f>[1]Contratos!P67</f>
        <v>45779</v>
      </c>
      <c r="L67" s="16">
        <f>[1]Contratos!Q67</f>
        <v>46022</v>
      </c>
      <c r="M67" s="16" t="str">
        <f>IFERROR(VLOOKUP(A67, [1]Otrosí!A:L, 7, FALSE), "N/A")</f>
        <v>N/A</v>
      </c>
      <c r="N67" s="17" t="s">
        <v>21</v>
      </c>
      <c r="O67" s="18" t="s">
        <v>22</v>
      </c>
      <c r="P67" s="19" t="s">
        <v>97</v>
      </c>
      <c r="Q67" s="20" t="s">
        <v>24</v>
      </c>
      <c r="R67" s="10" t="str">
        <f>[1]Contratos!C67</f>
        <v>PN</v>
      </c>
      <c r="S67" s="10" t="str">
        <f>[1]Contratos!J67</f>
        <v>GAF</v>
      </c>
      <c r="T67" s="28" t="s">
        <v>25</v>
      </c>
      <c r="U67" s="30">
        <v>1033819555</v>
      </c>
    </row>
    <row r="68" spans="1:21" ht="61.5" customHeight="1" x14ac:dyDescent="0.35">
      <c r="A68" s="9" t="str">
        <f>[1]Contratos!A68</f>
        <v>CONTRATO 67 DE 2025</v>
      </c>
      <c r="B68" s="10" t="str">
        <f>[1]Contratos!B68</f>
        <v xml:space="preserve">JULIAN DAVID ZULUAGA TORRES </v>
      </c>
      <c r="C68" s="10" t="str">
        <f>[1]Contratos!E68</f>
        <v>Contratación directa</v>
      </c>
      <c r="D68" s="11" t="str">
        <f>[1]Contratos!F68</f>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
      <c r="E68" s="12">
        <f>[1]Contratos!G68</f>
        <v>112000000</v>
      </c>
      <c r="F68" s="13" t="str">
        <f>IFERROR(VLOOKUP(A68, [1]Otrosí!A:F, 6, FALSE), "0")</f>
        <v>0</v>
      </c>
      <c r="G68" s="12">
        <f t="shared" si="3"/>
        <v>112000000</v>
      </c>
      <c r="H68" s="14">
        <v>0</v>
      </c>
      <c r="I68" s="12">
        <f t="shared" si="4"/>
        <v>112000000</v>
      </c>
      <c r="J68" s="15">
        <f t="shared" si="2"/>
        <v>0</v>
      </c>
      <c r="K68" s="16">
        <f>[1]Contratos!P68</f>
        <v>45782</v>
      </c>
      <c r="L68" s="16">
        <f>[1]Contratos!Q68</f>
        <v>46022</v>
      </c>
      <c r="M68" s="16" t="str">
        <f>IFERROR(VLOOKUP(A68, [1]Otrosí!A:L, 7, FALSE), "N/A")</f>
        <v>N/A</v>
      </c>
      <c r="N68" s="17" t="s">
        <v>21</v>
      </c>
      <c r="O68" s="18" t="s">
        <v>27</v>
      </c>
      <c r="P68" s="19" t="s">
        <v>98</v>
      </c>
      <c r="Q68" s="20" t="s">
        <v>24</v>
      </c>
      <c r="R68" s="10" t="str">
        <f>[1]Contratos!C68</f>
        <v>PN</v>
      </c>
      <c r="S68" s="10" t="str">
        <f>[1]Contratos!J68</f>
        <v>IRI</v>
      </c>
      <c r="T68" s="28" t="s">
        <v>25</v>
      </c>
      <c r="U68" s="30">
        <v>1032359364</v>
      </c>
    </row>
    <row r="69" spans="1:21" ht="61.5" customHeight="1" x14ac:dyDescent="0.35">
      <c r="A69" s="9" t="str">
        <f>[1]Contratos!A69</f>
        <v>CONTRATO 68 DE 2025</v>
      </c>
      <c r="B69" s="10" t="str">
        <f>[1]Contratos!B69</f>
        <v>CENTRO NACIONAL DE CONSULTORIA S.A.</v>
      </c>
      <c r="C69" s="10" t="str">
        <f>[1]Contratos!E69</f>
        <v>Concurso de méritos</v>
      </c>
      <c r="D69" s="11" t="str">
        <f>[1]Contratos!F69</f>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
      <c r="E69" s="12">
        <f>[1]Contratos!G69</f>
        <v>731815614</v>
      </c>
      <c r="F69" s="13" t="str">
        <f>IFERROR(VLOOKUP(A69, [1]Otrosí!A:F, 6, FALSE), "0")</f>
        <v>0</v>
      </c>
      <c r="G69" s="12">
        <f t="shared" si="3"/>
        <v>731815614</v>
      </c>
      <c r="H69" s="14">
        <v>0</v>
      </c>
      <c r="I69" s="12">
        <f t="shared" si="4"/>
        <v>731815614</v>
      </c>
      <c r="J69" s="15">
        <f t="shared" ref="J69:J75" si="5">H69/G69</f>
        <v>0</v>
      </c>
      <c r="K69" s="16">
        <f>[1]Contratos!P70</f>
        <v>45792</v>
      </c>
      <c r="L69" s="16">
        <f>[1]Contratos!Q69</f>
        <v>46003</v>
      </c>
      <c r="M69" s="16" t="str">
        <f>IFERROR(VLOOKUP(A69, [1]Otrosí!A:L, 7, FALSE), "N/A")</f>
        <v>N/A</v>
      </c>
      <c r="N69" s="17" t="s">
        <v>21</v>
      </c>
      <c r="O69" s="18" t="s">
        <v>27</v>
      </c>
      <c r="P69" s="19" t="s">
        <v>99</v>
      </c>
      <c r="Q69" s="20" t="s">
        <v>24</v>
      </c>
      <c r="R69" s="10" t="str">
        <f>[1]Contratos!C69</f>
        <v xml:space="preserve">PJ </v>
      </c>
      <c r="S69" s="10" t="str">
        <f>[1]Contratos!J69</f>
        <v>PE</v>
      </c>
      <c r="T69" s="28" t="s">
        <v>42</v>
      </c>
      <c r="U69" s="30">
        <v>800011951</v>
      </c>
    </row>
    <row r="70" spans="1:21" ht="61.5" customHeight="1" x14ac:dyDescent="0.35">
      <c r="A70" s="9" t="str">
        <f>[1]Contratos!A70</f>
        <v>CONTRATO 69 DE 2025</v>
      </c>
      <c r="B70" s="10" t="str">
        <f>[1]Contratos!B70</f>
        <v>UT EVENTOS CRC 2025</v>
      </c>
      <c r="C70" s="10" t="str">
        <f>[1]Contratos!E70</f>
        <v>Licitación Pública</v>
      </c>
      <c r="D70" s="11" t="str">
        <f>[1]Contratos!F70</f>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
      <c r="E70" s="12">
        <f>[1]Contratos!G70</f>
        <v>1200000000</v>
      </c>
      <c r="F70" s="13" t="str">
        <f>IFERROR(VLOOKUP(A70, [1]Otrosí!A:F, 6, FALSE), "0")</f>
        <v>0</v>
      </c>
      <c r="G70" s="12">
        <f t="shared" si="3"/>
        <v>1200000000</v>
      </c>
      <c r="H70" s="14">
        <v>0</v>
      </c>
      <c r="I70" s="12">
        <f t="shared" si="4"/>
        <v>1200000000</v>
      </c>
      <c r="J70" s="15">
        <f t="shared" si="5"/>
        <v>0</v>
      </c>
      <c r="K70" s="16" t="e">
        <f>[1]Contratos!#REF!</f>
        <v>#REF!</v>
      </c>
      <c r="L70" s="16">
        <f>[1]Contratos!Q70</f>
        <v>46010</v>
      </c>
      <c r="M70" s="16" t="str">
        <f>IFERROR(VLOOKUP(A70, [1]Otrosí!A:L, 7, FALSE), "N/A")</f>
        <v>N/A</v>
      </c>
      <c r="N70" s="17" t="s">
        <v>21</v>
      </c>
      <c r="O70" s="18" t="s">
        <v>27</v>
      </c>
      <c r="P70" s="19" t="s">
        <v>100</v>
      </c>
      <c r="Q70" s="20" t="s">
        <v>24</v>
      </c>
      <c r="R70" s="10" t="str">
        <f>[1]Contratos!C70</f>
        <v>PJ</v>
      </c>
      <c r="S70" s="10" t="str">
        <f>[1]Contratos!J70</f>
        <v>RGV</v>
      </c>
      <c r="T70" s="28" t="s">
        <v>42</v>
      </c>
      <c r="U70" s="30">
        <v>901943841</v>
      </c>
    </row>
    <row r="71" spans="1:21" ht="61.5" customHeight="1" x14ac:dyDescent="0.35">
      <c r="A71" s="9" t="str">
        <f>[1]Contratos!A71</f>
        <v>CONTRATO 70 DE 2025</v>
      </c>
      <c r="B71" s="10" t="str">
        <f>[1]Contratos!B71</f>
        <v xml:space="preserve">COMPAÑÍA MUNDIAL DE SEGUROS S.A. </v>
      </c>
      <c r="C71" s="10" t="str">
        <f>[1]Contratos!E71</f>
        <v>SASI/SAM</v>
      </c>
      <c r="D71" s="11" t="str">
        <f>[1]Contratos!F71</f>
        <v>Contratar la póliza de responsabilidad civil de datos – Cyber, de la Comisión de Regulación de Comunicaciones (CRC).”.</v>
      </c>
      <c r="E71" s="12">
        <f>[1]Contratos!G71</f>
        <v>149499635</v>
      </c>
      <c r="F71" s="13" t="str">
        <f>IFERROR(VLOOKUP(A71, [1]Otrosí!A:F, 6, FALSE), "0")</f>
        <v>0</v>
      </c>
      <c r="G71" s="12">
        <f t="shared" si="3"/>
        <v>149499635</v>
      </c>
      <c r="H71" s="14">
        <v>0</v>
      </c>
      <c r="I71" s="12">
        <f t="shared" si="4"/>
        <v>149499635</v>
      </c>
      <c r="J71" s="15">
        <f t="shared" si="5"/>
        <v>0</v>
      </c>
      <c r="K71" s="16">
        <f>[1]Contratos!P71</f>
        <v>45796</v>
      </c>
      <c r="L71" s="16" t="str">
        <f>[1]Contratos!Q71</f>
        <v>443 DIAS</v>
      </c>
      <c r="M71" s="16" t="str">
        <f>IFERROR(VLOOKUP(A71, [1]Otrosí!A:L, 7, FALSE), "N/A")</f>
        <v>N/A</v>
      </c>
      <c r="N71" s="17" t="s">
        <v>21</v>
      </c>
      <c r="O71" s="18" t="s">
        <v>22</v>
      </c>
      <c r="P71" s="19" t="s">
        <v>101</v>
      </c>
      <c r="Q71" s="20" t="s">
        <v>24</v>
      </c>
      <c r="R71" s="10" t="str">
        <f>[1]Contratos!C71</f>
        <v>PJ</v>
      </c>
      <c r="S71" s="10" t="str">
        <f>[1]Contratos!J71</f>
        <v>CGA Y TSI</v>
      </c>
      <c r="T71" s="28" t="s">
        <v>42</v>
      </c>
      <c r="U71" s="30">
        <v>860037013</v>
      </c>
    </row>
    <row r="72" spans="1:21" ht="61.5" customHeight="1" x14ac:dyDescent="0.35">
      <c r="A72" s="9" t="str">
        <f>[1]Contratos!A72</f>
        <v>CONTRATO 71 DE 2025</v>
      </c>
      <c r="B72" s="10" t="str">
        <f>[1]Contratos!B72</f>
        <v>ERGO &amp; HEALTH S.A.S</v>
      </c>
      <c r="C72" s="10" t="str">
        <f>[1]Contratos!E72</f>
        <v>Mínima cuantía</v>
      </c>
      <c r="D72" s="11" t="str">
        <f>[1]Contratos!F72</f>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
      <c r="E72" s="12">
        <f>[1]Contratos!G72</f>
        <v>3998400</v>
      </c>
      <c r="F72" s="13" t="str">
        <f>IFERROR(VLOOKUP(A72, [1]Otrosí!A:F, 6, FALSE), "0")</f>
        <v>0</v>
      </c>
      <c r="G72" s="12">
        <f t="shared" si="3"/>
        <v>3998400</v>
      </c>
      <c r="H72" s="14">
        <v>0</v>
      </c>
      <c r="I72" s="12">
        <f t="shared" si="4"/>
        <v>3998400</v>
      </c>
      <c r="J72" s="15">
        <f t="shared" si="5"/>
        <v>0</v>
      </c>
      <c r="K72" s="16">
        <f>[1]Contratos!P72</f>
        <v>45811</v>
      </c>
      <c r="L72" s="16">
        <f>[1]Contratos!Q72</f>
        <v>45840</v>
      </c>
      <c r="M72" s="16" t="str">
        <f>IFERROR(VLOOKUP(A72, [1]Otrosí!A:L, 7, FALSE), "N/A")</f>
        <v>N/A</v>
      </c>
      <c r="N72" s="17" t="s">
        <v>66</v>
      </c>
      <c r="O72" s="18" t="s">
        <v>22</v>
      </c>
      <c r="P72" s="19" t="s">
        <v>102</v>
      </c>
      <c r="Q72" s="20" t="s">
        <v>24</v>
      </c>
      <c r="R72" s="10" t="str">
        <f>[1]Contratos!C72</f>
        <v xml:space="preserve">PJ </v>
      </c>
      <c r="S72" s="10" t="str">
        <f>[1]Contratos!J72</f>
        <v>GAF</v>
      </c>
      <c r="T72" s="28" t="s">
        <v>42</v>
      </c>
      <c r="U72" s="30">
        <v>900193492</v>
      </c>
    </row>
    <row r="73" spans="1:21" ht="61.5" customHeight="1" x14ac:dyDescent="0.35">
      <c r="A73" s="9" t="str">
        <f>[1]Contratos!A73</f>
        <v>CONTRATO 72 DE 2025</v>
      </c>
      <c r="B73" s="10" t="str">
        <f>[1]Contratos!B73</f>
        <v>OOPC INGENIERIA S.A.S</v>
      </c>
      <c r="C73" s="10" t="str">
        <f>[1]Contratos!E73</f>
        <v>Mínima cuantía</v>
      </c>
      <c r="D73" s="11" t="str">
        <f>[1]Contratos!F73</f>
        <v>Contratar la prestación del servicio de mantenimiento preventivo y correctivo, incluido mano de obra calificada y suministro de repuestos originales nuevos, para la transferencia eléctrica automática de propiedad de la Comisión de Regulación de Comunicaciones.</v>
      </c>
      <c r="E73" s="12">
        <f>[1]Contratos!G73</f>
        <v>1124550</v>
      </c>
      <c r="F73" s="13" t="str">
        <f>IFERROR(VLOOKUP(A73, [1]Otrosí!A:F, 6, FALSE), "0")</f>
        <v>0</v>
      </c>
      <c r="G73" s="12">
        <f t="shared" si="3"/>
        <v>1124550</v>
      </c>
      <c r="H73" s="14">
        <v>0</v>
      </c>
      <c r="I73" s="12">
        <f t="shared" si="4"/>
        <v>1124550</v>
      </c>
      <c r="J73" s="15">
        <f t="shared" si="5"/>
        <v>0</v>
      </c>
      <c r="K73" s="16">
        <f>[1]Contratos!P73</f>
        <v>45807</v>
      </c>
      <c r="L73" s="16">
        <f>[1]Contratos!Q73</f>
        <v>45837</v>
      </c>
      <c r="M73" s="16" t="str">
        <f>IFERROR(VLOOKUP(A73, [1]Otrosí!A:L, 7, FALSE), "N/A")</f>
        <v>N/A</v>
      </c>
      <c r="N73" s="17" t="s">
        <v>21</v>
      </c>
      <c r="O73" s="18" t="s">
        <v>27</v>
      </c>
      <c r="P73" s="19" t="s">
        <v>103</v>
      </c>
      <c r="Q73" s="20" t="s">
        <v>24</v>
      </c>
      <c r="R73" s="10" t="str">
        <f>[1]Contratos!C73</f>
        <v xml:space="preserve">PJ </v>
      </c>
      <c r="S73" s="10" t="str">
        <f>[1]Contratos!J73</f>
        <v>GAF</v>
      </c>
      <c r="T73" s="28" t="s">
        <v>42</v>
      </c>
      <c r="U73" s="30">
        <v>901410533</v>
      </c>
    </row>
    <row r="74" spans="1:21" ht="61.5" customHeight="1" x14ac:dyDescent="0.35">
      <c r="A74" s="9" t="str">
        <f>[1]Contratos!A74</f>
        <v>CONTRATO 73 DE 2025- OC 146667</v>
      </c>
      <c r="B74" s="10" t="str">
        <f>[1]Contratos!B74</f>
        <v>ETB S.A. E.S.P._x000D_</v>
      </c>
      <c r="C74" s="10" t="str">
        <f>[1]Contratos!E74</f>
        <v>AMP/IAD/CGS</v>
      </c>
      <c r="D74" s="11" t="str">
        <f>[1]Contratos!F74</f>
        <v>Contratar los servicios de conectividad para dos (2) enlaces dedicados de internet de 200 Mbps, que 
permitan garantizar las conexiones a internet y la nube pública Microsoft Azure de la Comisión de 
Regulación de Comunicaciones.</v>
      </c>
      <c r="E74" s="12">
        <f>[1]Contratos!G74</f>
        <v>16610496</v>
      </c>
      <c r="F74" s="13" t="str">
        <f>IFERROR(VLOOKUP(A74, [1]Otrosí!A:F, 6, FALSE), "0")</f>
        <v>0</v>
      </c>
      <c r="G74" s="12">
        <f t="shared" si="3"/>
        <v>16610496</v>
      </c>
      <c r="H74" s="14">
        <v>0</v>
      </c>
      <c r="I74" s="12">
        <f t="shared" si="4"/>
        <v>16610496</v>
      </c>
      <c r="J74" s="15">
        <f t="shared" si="5"/>
        <v>0</v>
      </c>
      <c r="K74" s="16">
        <f>[1]Contratos!P74</f>
        <v>45803</v>
      </c>
      <c r="L74" s="16">
        <f>[1]Contratos!Q74</f>
        <v>46015</v>
      </c>
      <c r="M74" s="16" t="str">
        <f>IFERROR(VLOOKUP(A74, [1]Otrosí!A:L, 7, FALSE), "N/A")</f>
        <v>N/A</v>
      </c>
      <c r="N74" s="17" t="s">
        <v>21</v>
      </c>
      <c r="O74" s="18" t="s">
        <v>22</v>
      </c>
      <c r="P74" s="22" t="s">
        <v>104</v>
      </c>
      <c r="Q74" s="20" t="s">
        <v>24</v>
      </c>
      <c r="R74" s="10" t="str">
        <f>[1]Contratos!C74</f>
        <v xml:space="preserve">PJ </v>
      </c>
      <c r="S74" s="10" t="str">
        <f>[1]Contratos!J74</f>
        <v>TSI</v>
      </c>
      <c r="T74" s="28" t="s">
        <v>42</v>
      </c>
      <c r="U74" s="30">
        <v>899999115</v>
      </c>
    </row>
    <row r="75" spans="1:21" ht="61.5" customHeight="1" x14ac:dyDescent="0.35">
      <c r="A75" s="9" t="str">
        <f>[1]Contratos!A75</f>
        <v>CONTRATO 74 DE 2025</v>
      </c>
      <c r="B75" s="10" t="str">
        <f>[1]Contratos!B75</f>
        <v>CAMERFIRMA COLOMBIA S.A.S</v>
      </c>
      <c r="C75" s="10" t="str">
        <f>[1]Contratos!E75</f>
        <v>Mínima cuantía</v>
      </c>
      <c r="D75" s="11" t="str">
        <f>[1]Contratos!F75</f>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
      <c r="E75" s="12">
        <f>[1]Contratos!G75</f>
        <v>1273300</v>
      </c>
      <c r="F75" s="13" t="str">
        <f>IFERROR(VLOOKUP(A75, [1]Otrosí!A:F, 6, FALSE), "0")</f>
        <v>0</v>
      </c>
      <c r="G75" s="12">
        <f t="shared" si="3"/>
        <v>1273300</v>
      </c>
      <c r="H75" s="14">
        <v>0</v>
      </c>
      <c r="I75" s="12">
        <f t="shared" si="4"/>
        <v>1273300</v>
      </c>
      <c r="J75" s="15">
        <f t="shared" si="5"/>
        <v>0</v>
      </c>
      <c r="K75" s="16" t="s">
        <v>106</v>
      </c>
      <c r="L75" s="16">
        <f>[1]Contratos!Q75</f>
        <v>46537</v>
      </c>
      <c r="M75" s="16" t="str">
        <f>IFERROR(VLOOKUP(A75, [1]Otrosí!A:L, 7, FALSE), "N/A")</f>
        <v>N/A</v>
      </c>
      <c r="N75" s="17" t="s">
        <v>66</v>
      </c>
      <c r="O75" s="18" t="s">
        <v>27</v>
      </c>
      <c r="P75" s="19" t="s">
        <v>105</v>
      </c>
      <c r="Q75" s="20" t="s">
        <v>24</v>
      </c>
      <c r="R75" s="10" t="str">
        <f>[1]Contratos!C75</f>
        <v xml:space="preserve">PJ </v>
      </c>
      <c r="S75" s="10" t="str">
        <f>[1]Contratos!J75</f>
        <v>TSI</v>
      </c>
      <c r="T75" s="28" t="s">
        <v>42</v>
      </c>
      <c r="U75" s="30">
        <v>901312112</v>
      </c>
    </row>
    <row r="82" spans="1:1" ht="54.75" customHeight="1" x14ac:dyDescent="0.35">
      <c r="A82" s="23" t="s">
        <v>25</v>
      </c>
    </row>
    <row r="83" spans="1:1" ht="54.75" customHeight="1" x14ac:dyDescent="0.35">
      <c r="A83" s="23" t="s">
        <v>42</v>
      </c>
    </row>
  </sheetData>
  <autoFilter ref="A1:U75" xr:uid="{B11FDCC1-B40D-4733-9D1B-15904CA89B34}"/>
  <dataValidations count="1">
    <dataValidation type="list" allowBlank="1" showInputMessage="1" showErrorMessage="1" sqref="T2:T75" xr:uid="{B6FD7DE1-7B15-4518-9FAB-B33EBA164097}">
      <formula1>$A$82:$A$84</formula1>
    </dataValidation>
  </dataValidations>
  <hyperlinks>
    <hyperlink ref="P55" r:id="rId1" xr:uid="{0330FF3A-E444-42DC-AFA1-1BAA0FA2ED3D}"/>
    <hyperlink ref="P60" r:id="rId2" xr:uid="{534CEC46-3AE0-444E-B923-77B4EF623CF2}"/>
    <hyperlink ref="P66" r:id="rId3" xr:uid="{3AA52AA2-5ACE-4FF0-9425-9D71602F469D}"/>
    <hyperlink ref="P63" r:id="rId4" xr:uid="{C76E9105-857B-47B9-8606-AD7ED12BEF08}"/>
    <hyperlink ref="P64" r:id="rId5" xr:uid="{309D2BD2-E42D-4D71-BE71-56CE97DEC24A}"/>
    <hyperlink ref="P67" r:id="rId6" xr:uid="{6AC90477-916C-4660-840B-3B354FB3C7AD}"/>
    <hyperlink ref="P68" r:id="rId7" xr:uid="{B441E8F9-7D71-4A8C-A5D9-52C32D050ECA}"/>
    <hyperlink ref="P69" r:id="rId8" xr:uid="{A8DCD700-25AD-4077-9A33-B4CF61931C3E}"/>
    <hyperlink ref="P70" r:id="rId9" xr:uid="{F46E7806-FD26-47B9-B5C4-007AC5F48AD0}"/>
    <hyperlink ref="P74" r:id="rId10" xr:uid="{50A3C0AB-10CB-46AE-B884-54269A8940ED}"/>
  </hyperlinks>
  <pageMargins left="0.7" right="0.7" top="0.75" bottom="0.75" header="0.3" footer="0.3"/>
  <pageSetup orientation="portrait"/>
  <headerFooter>
    <oddHeader>&amp;R&amp;"Calibri"&amp;10&amp;KFF0000 Información pública&amp;1#_x000D_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Guzmán Ramírez</dc:creator>
  <cp:lastModifiedBy>Carlos Arturo Guzmán Ramírez</cp:lastModifiedBy>
  <dcterms:created xsi:type="dcterms:W3CDTF">2025-06-05T21:15:45Z</dcterms:created>
  <dcterms:modified xsi:type="dcterms:W3CDTF">2025-06-05T21:17:48Z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9276b6-75f1-4620-a6a2-153244a3486e_Enabled">
    <vt:lpwstr>true</vt:lpwstr>
  </property>
  <property fmtid="{D5CDD505-2E9C-101B-9397-08002B2CF9AE}" pid="3" name="MSIP_Label_7c9276b6-75f1-4620-a6a2-153244a3486e_SetDate">
    <vt:lpwstr>2025-06-05T21:16:08Z</vt:lpwstr>
  </property>
  <property fmtid="{D5CDD505-2E9C-101B-9397-08002B2CF9AE}" pid="4" name="MSIP_Label_7c9276b6-75f1-4620-a6a2-153244a3486e_Method">
    <vt:lpwstr>Privileged</vt:lpwstr>
  </property>
  <property fmtid="{D5CDD505-2E9C-101B-9397-08002B2CF9AE}" pid="5" name="MSIP_Label_7c9276b6-75f1-4620-a6a2-153244a3486e_Name">
    <vt:lpwstr>Pru_Pública</vt:lpwstr>
  </property>
  <property fmtid="{D5CDD505-2E9C-101B-9397-08002B2CF9AE}" pid="6" name="MSIP_Label_7c9276b6-75f1-4620-a6a2-153244a3486e_SiteId">
    <vt:lpwstr>2cdab013-7b2d-4428-b384-326c870248c1</vt:lpwstr>
  </property>
  <property fmtid="{D5CDD505-2E9C-101B-9397-08002B2CF9AE}" pid="7" name="MSIP_Label_7c9276b6-75f1-4620-a6a2-153244a3486e_ActionId">
    <vt:lpwstr>0163d19a-7f32-435f-93d3-24a8537facfc</vt:lpwstr>
  </property>
  <property fmtid="{D5CDD505-2E9C-101B-9397-08002B2CF9AE}" pid="8" name="MSIP_Label_7c9276b6-75f1-4620-a6a2-153244a3486e_ContentBits">
    <vt:lpwstr>1</vt:lpwstr>
  </property>
  <property fmtid="{D5CDD505-2E9C-101B-9397-08002B2CF9AE}" pid="9" name="MSIP_Label_7c9276b6-75f1-4620-a6a2-153244a3486e_Tag">
    <vt:lpwstr>10, 0, 1, 1</vt:lpwstr>
  </property>
</Properties>
</file>