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D:\javier.lesmes\Documents\"/>
    </mc:Choice>
  </mc:AlternateContent>
  <xr:revisionPtr revIDLastSave="0" documentId="13_ncr:1_{C7FB8FA9-F1C1-4823-A9BB-E3F24D3A1ACD}" xr6:coauthVersionLast="40" xr6:coauthVersionMax="40" xr10:uidLastSave="{00000000-0000-0000-0000-000000000000}"/>
  <bookViews>
    <workbookView xWindow="0" yWindow="0" windowWidth="20490" windowHeight="7485" tabRatio="928" xr2:uid="{00000000-000D-0000-FFFF-FFFF00000000}"/>
  </bookViews>
  <sheets>
    <sheet name="Indice de Tablas" sheetId="42" r:id="rId1"/>
    <sheet name="CRITERIOS" sheetId="43" r:id="rId2"/>
    <sheet name="1.1 Contabilidad Ingresos" sheetId="33" r:id="rId3"/>
    <sheet name="1.2 Cont. Costos Directos" sheetId="41" r:id="rId4"/>
    <sheet name="1.3 Cont. Costos Indirectos" sheetId="36" r:id="rId5"/>
    <sheet name="1.4 Costo de Capital" sheetId="38" r:id="rId6"/>
    <sheet name="2.1, 2.2, 2.3 FIJO VOZ" sheetId="8" r:id="rId7"/>
    <sheet name="2.4, 2.5, 2.6 MOVIL VOZ " sheetId="12" r:id="rId8"/>
    <sheet name="2.7, 2.8, 2.9 LD" sheetId="31" r:id="rId9"/>
    <sheet name="2.10, 2.11, 2.12 INTERNET FIJO" sheetId="9" r:id="rId10"/>
    <sheet name="2.13, 2.14, 2.15 INTERNET MOVIL" sheetId="13" r:id="rId11"/>
    <sheet name="2.16, 2.17, 2.18 TELEVISION " sheetId="10" r:id="rId12"/>
    <sheet name="2.19, 2.20, 2.21 SMS" sheetId="14" r:id="rId13"/>
    <sheet name="2.22, 2.23, 2.24 EQUIPOS" sheetId="25" r:id="rId14"/>
    <sheet name="2.25, 2.26, 2.27 FIJO MAYORISTA" sheetId="17" r:id="rId15"/>
    <sheet name="2.28, 2.29, 2.30 MOVILMAYORISTA" sheetId="18" r:id="rId16"/>
    <sheet name="2.31, 2.32, 2.33 LD  MAYORISTA" sheetId="32" r:id="rId17"/>
    <sheet name="2.34, 2.35, 2.36 PORTADOR" sheetId="34" r:id="rId18"/>
    <sheet name="3.1, 3.2 CONCILIACION" sheetId="28" r:id="rId19"/>
    <sheet name="3.3, 3.4 Unidad y Volumen" sheetId="27" r:id="rId20"/>
    <sheet name="4.1 Actividades Inv (desinv) " sheetId="22" r:id="rId21"/>
    <sheet name="4.2 Planta Total Depreciada" sheetId="39" r:id="rId22"/>
  </sheets>
  <definedNames>
    <definedName name="_xlnm._FilterDatabase" localSheetId="9" hidden="1">'2.10, 2.11, 2.12 INTERNET FIJO'!$A$1:$AK$31</definedName>
    <definedName name="_xlnm._FilterDatabase" localSheetId="10" hidden="1">'2.13, 2.14, 2.15 INTERNET MOVIL'!$A$1:$BQ$32</definedName>
    <definedName name="_xlnm._FilterDatabase" localSheetId="11" hidden="1">'2.16, 2.17, 2.18 TELEVISION '!$C$1:$K$7</definedName>
    <definedName name="_xlnm._FilterDatabase" localSheetId="12" hidden="1">'2.19, 2.20, 2.21 SMS'!$A$1:$BQ$32</definedName>
    <definedName name="_xlnm._FilterDatabase" localSheetId="13" hidden="1">'2.22, 2.23, 2.24 EQUIPOS'!$A$1:$P$28</definedName>
    <definedName name="_xlnm._FilterDatabase" localSheetId="14" hidden="1">'2.25, 2.26, 2.27 FIJO MAYORISTA'!$A$1:$AC$32</definedName>
    <definedName name="_xlnm._FilterDatabase" localSheetId="16" hidden="1">'2.31, 2.32, 2.33 LD  MAYORISTA'!$A$1:$Y$33</definedName>
    <definedName name="_xlnm._FilterDatabase" localSheetId="19" hidden="1">'3.3, 3.4 Unidad y Volumen'!#REF!</definedName>
    <definedName name="_xlnm.Print_Area" localSheetId="1">CRITERIOS!$A$235:$C$368</definedName>
    <definedName name="as" localSheetId="3">#REF!</definedName>
    <definedName name="as" localSheetId="5">#REF!</definedName>
    <definedName name="as" localSheetId="21">#REF!</definedName>
    <definedName name="as">#REF!</definedName>
    <definedName name="DATA1" localSheetId="3">#REF!</definedName>
    <definedName name="DATA1" localSheetId="5">#REF!</definedName>
    <definedName name="DATA1" localSheetId="21">#REF!</definedName>
    <definedName name="DATA1">#REF!</definedName>
    <definedName name="DATA10" localSheetId="3">#REF!</definedName>
    <definedName name="DATA10" localSheetId="5">#REF!</definedName>
    <definedName name="DATA10" localSheetId="21">#REF!</definedName>
    <definedName name="DATA10">#REF!</definedName>
    <definedName name="DATA11" localSheetId="3">#REF!</definedName>
    <definedName name="DATA11" localSheetId="5">#REF!</definedName>
    <definedName name="DATA11" localSheetId="21">#REF!</definedName>
    <definedName name="DATA11">#REF!</definedName>
    <definedName name="DATA2" localSheetId="3">#REF!</definedName>
    <definedName name="DATA2" localSheetId="5">#REF!</definedName>
    <definedName name="DATA2" localSheetId="21">#REF!</definedName>
    <definedName name="DATA2">#REF!</definedName>
    <definedName name="DATA3" localSheetId="3">#REF!</definedName>
    <definedName name="DATA3" localSheetId="5">#REF!</definedName>
    <definedName name="DATA3" localSheetId="21">#REF!</definedName>
    <definedName name="DATA3">#REF!</definedName>
    <definedName name="DATA4" localSheetId="3">#REF!</definedName>
    <definedName name="DATA4" localSheetId="5">#REF!</definedName>
    <definedName name="DATA4" localSheetId="21">#REF!</definedName>
    <definedName name="DATA4">#REF!</definedName>
    <definedName name="DATA5" localSheetId="3">#REF!</definedName>
    <definedName name="DATA5" localSheetId="5">#REF!</definedName>
    <definedName name="DATA5" localSheetId="21">#REF!</definedName>
    <definedName name="DATA5">#REF!</definedName>
    <definedName name="DATA6" localSheetId="3">#REF!</definedName>
    <definedName name="DATA6" localSheetId="5">#REF!</definedName>
    <definedName name="DATA6" localSheetId="21">#REF!</definedName>
    <definedName name="DATA6">#REF!</definedName>
    <definedName name="DATA7" localSheetId="3">#REF!</definedName>
    <definedName name="DATA7" localSheetId="5">#REF!</definedName>
    <definedName name="DATA7" localSheetId="21">#REF!</definedName>
    <definedName name="DATA7">#REF!</definedName>
    <definedName name="DATA8" localSheetId="3">#REF!</definedName>
    <definedName name="DATA8" localSheetId="5">#REF!</definedName>
    <definedName name="DATA8" localSheetId="21">#REF!</definedName>
    <definedName name="DATA8">#REF!</definedName>
    <definedName name="DATA9" localSheetId="3">#REF!</definedName>
    <definedName name="DATA9" localSheetId="5">#REF!</definedName>
    <definedName name="DATA9" localSheetId="21">#REF!</definedName>
    <definedName name="DATA9">#REF!</definedName>
    <definedName name="sa" localSheetId="3">#REF!</definedName>
    <definedName name="sa" localSheetId="5">#REF!</definedName>
    <definedName name="sa" localSheetId="21">#REF!</definedName>
    <definedName name="sa">#REF!</definedName>
    <definedName name="SI_DIC_NO_ENE" localSheetId="3">#REF!</definedName>
    <definedName name="SI_DIC_NO_ENE" localSheetId="5">#REF!</definedName>
    <definedName name="SI_DIC_NO_ENE" localSheetId="21">#REF!</definedName>
    <definedName name="SI_DIC_NO_ENE">#REF!</definedName>
    <definedName name="SI_ENE_NO_DIC" localSheetId="3">#REF!</definedName>
    <definedName name="SI_ENE_NO_DIC" localSheetId="5">#REF!</definedName>
    <definedName name="SI_ENE_NO_DIC" localSheetId="21">#REF!</definedName>
    <definedName name="SI_ENE_NO_DIC">#REF!</definedName>
    <definedName name="TEST0" localSheetId="3">#REF!</definedName>
    <definedName name="TEST0" localSheetId="5">#REF!</definedName>
    <definedName name="TEST0" localSheetId="21">#REF!</definedName>
    <definedName name="TEST0">#REF!</definedName>
    <definedName name="TESTHKEY" localSheetId="3">#REF!</definedName>
    <definedName name="TESTHKEY" localSheetId="5">#REF!</definedName>
    <definedName name="TESTHKEY" localSheetId="21">#REF!</definedName>
    <definedName name="TESTHKEY">#REF!</definedName>
    <definedName name="TESTKEYS" localSheetId="3">#REF!</definedName>
    <definedName name="TESTKEYS" localSheetId="5">#REF!</definedName>
    <definedName name="TESTKEYS" localSheetId="21">#REF!</definedName>
    <definedName name="TESTKEYS">#REF!</definedName>
    <definedName name="TESTVKEY" localSheetId="3">#REF!</definedName>
    <definedName name="TESTVKEY" localSheetId="5">#REF!</definedName>
    <definedName name="TESTVKEY" localSheetId="21">#REF!</definedName>
    <definedName name="TESTVKEY">#REF!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62" i="27" l="1"/>
  <c r="E61" i="27"/>
  <c r="C5" i="22"/>
  <c r="C10" i="22"/>
  <c r="C25" i="22"/>
  <c r="D10" i="22"/>
  <c r="D5" i="22"/>
  <c r="D25" i="22" s="1"/>
  <c r="E5" i="22"/>
  <c r="E25" i="22" s="1"/>
  <c r="E10" i="22"/>
  <c r="F5" i="22"/>
  <c r="F10" i="22"/>
  <c r="F25" i="22" s="1"/>
  <c r="B10" i="22"/>
  <c r="B5" i="22"/>
  <c r="B25" i="22"/>
  <c r="A45" i="41"/>
  <c r="E37" i="41"/>
  <c r="D45" i="41" s="1"/>
  <c r="F1" i="41"/>
  <c r="A46" i="41" s="1"/>
  <c r="F37" i="41"/>
  <c r="D46" i="41" s="1"/>
  <c r="G1" i="41"/>
  <c r="A47" i="41" s="1"/>
  <c r="G37" i="41"/>
  <c r="D47" i="41" s="1"/>
  <c r="A48" i="41"/>
  <c r="H37" i="41"/>
  <c r="D48" i="41" s="1"/>
  <c r="A49" i="41"/>
  <c r="I37" i="41"/>
  <c r="D49" i="41" s="1"/>
  <c r="A50" i="41"/>
  <c r="J37" i="41"/>
  <c r="D50" i="41"/>
  <c r="A51" i="41"/>
  <c r="K37" i="41"/>
  <c r="D51" i="41"/>
  <c r="A52" i="41"/>
  <c r="L37" i="41"/>
  <c r="D52" i="41" s="1"/>
  <c r="A53" i="41"/>
  <c r="M37" i="41"/>
  <c r="D53" i="41" s="1"/>
  <c r="A54" i="41"/>
  <c r="N37" i="41"/>
  <c r="D54" i="41"/>
  <c r="A55" i="41"/>
  <c r="O37" i="41"/>
  <c r="D55" i="41"/>
  <c r="P1" i="41"/>
  <c r="A56" i="41" s="1"/>
  <c r="P37" i="41"/>
  <c r="D56" i="41"/>
  <c r="Q1" i="41"/>
  <c r="A57" i="41" s="1"/>
  <c r="Q37" i="41"/>
  <c r="D57" i="41"/>
  <c r="R1" i="41"/>
  <c r="A58" i="41" s="1"/>
  <c r="R37" i="41"/>
  <c r="D58" i="41" s="1"/>
  <c r="S1" i="41"/>
  <c r="A59" i="41" s="1"/>
  <c r="S37" i="41"/>
  <c r="D59" i="41" s="1"/>
  <c r="T1" i="41"/>
  <c r="A60" i="41" s="1"/>
  <c r="T37" i="41"/>
  <c r="D60" i="41" s="1"/>
  <c r="U1" i="41"/>
  <c r="A61" i="41" s="1"/>
  <c r="U37" i="41"/>
  <c r="D61" i="41" s="1"/>
  <c r="V1" i="41"/>
  <c r="A62" i="41" s="1"/>
  <c r="V37" i="41"/>
  <c r="D62" i="41" s="1"/>
  <c r="W1" i="41"/>
  <c r="A63" i="41" s="1"/>
  <c r="W37" i="41"/>
  <c r="D63" i="41" s="1"/>
  <c r="O34" i="36"/>
  <c r="E50" i="36" s="1"/>
  <c r="N34" i="36"/>
  <c r="E49" i="36" s="1"/>
  <c r="M34" i="36"/>
  <c r="E48" i="36" s="1"/>
  <c r="L34" i="36"/>
  <c r="E47" i="36" s="1"/>
  <c r="K34" i="36"/>
  <c r="E46" i="36" s="1"/>
  <c r="J34" i="36"/>
  <c r="E45" i="36" s="1"/>
  <c r="I34" i="36"/>
  <c r="E44" i="36" s="1"/>
  <c r="H34" i="36"/>
  <c r="E43" i="36" s="1"/>
  <c r="G34" i="36"/>
  <c r="E42" i="36" s="1"/>
  <c r="F34" i="36"/>
  <c r="E41" i="36" s="1"/>
  <c r="E34" i="36"/>
  <c r="E40" i="36" s="1"/>
  <c r="E85" i="27"/>
  <c r="N165" i="27" s="1"/>
  <c r="E84" i="27"/>
  <c r="N164" i="27" s="1"/>
  <c r="E83" i="27"/>
  <c r="N163" i="27" s="1"/>
  <c r="L165" i="27"/>
  <c r="M165" i="27" s="1"/>
  <c r="L164" i="27"/>
  <c r="L163" i="27"/>
  <c r="E82" i="27"/>
  <c r="N162" i="27"/>
  <c r="E81" i="27"/>
  <c r="N161" i="27" s="1"/>
  <c r="L162" i="27"/>
  <c r="L161" i="27"/>
  <c r="M161" i="27" s="1"/>
  <c r="L158" i="27"/>
  <c r="E80" i="27"/>
  <c r="N160" i="27" s="1"/>
  <c r="L160" i="27"/>
  <c r="M160" i="27" s="1"/>
  <c r="E79" i="27"/>
  <c r="N159" i="27" s="1"/>
  <c r="L159" i="27"/>
  <c r="E78" i="27"/>
  <c r="N158" i="27" s="1"/>
  <c r="E77" i="27"/>
  <c r="N157" i="27" s="1"/>
  <c r="L157" i="27"/>
  <c r="M157" i="27" s="1"/>
  <c r="E76" i="27"/>
  <c r="N156" i="27" s="1"/>
  <c r="E75" i="27"/>
  <c r="N155" i="27"/>
  <c r="E74" i="27"/>
  <c r="N154" i="27" s="1"/>
  <c r="L156" i="27"/>
  <c r="L155" i="27"/>
  <c r="M155" i="27" s="1"/>
  <c r="L154" i="27"/>
  <c r="E73" i="27"/>
  <c r="N153" i="27" s="1"/>
  <c r="L153" i="27"/>
  <c r="M153" i="27" s="1"/>
  <c r="J143" i="27"/>
  <c r="J142" i="27"/>
  <c r="J141" i="27"/>
  <c r="J140" i="27"/>
  <c r="J165" i="27" s="1"/>
  <c r="J139" i="27"/>
  <c r="J164" i="27" s="1"/>
  <c r="J138" i="27"/>
  <c r="J163" i="27" s="1"/>
  <c r="J137" i="27"/>
  <c r="J136" i="27"/>
  <c r="J135" i="27"/>
  <c r="J134" i="27"/>
  <c r="J133" i="27"/>
  <c r="J162" i="27" s="1"/>
  <c r="J132" i="27"/>
  <c r="J161" i="27" s="1"/>
  <c r="J131" i="27"/>
  <c r="J130" i="27"/>
  <c r="J129" i="27"/>
  <c r="J128" i="27"/>
  <c r="J127" i="27"/>
  <c r="J126" i="27"/>
  <c r="J125" i="27"/>
  <c r="J124" i="27"/>
  <c r="J123" i="27"/>
  <c r="J122" i="27"/>
  <c r="J121" i="27"/>
  <c r="J120" i="27"/>
  <c r="J119" i="27"/>
  <c r="J118" i="27"/>
  <c r="J117" i="27"/>
  <c r="J160" i="27" s="1"/>
  <c r="J116" i="27"/>
  <c r="J159" i="27" s="1"/>
  <c r="J115" i="27"/>
  <c r="J158" i="27" s="1"/>
  <c r="J114" i="27"/>
  <c r="J157" i="27" s="1"/>
  <c r="J113" i="27"/>
  <c r="J112" i="27"/>
  <c r="J111" i="27"/>
  <c r="J110" i="27"/>
  <c r="J109" i="27"/>
  <c r="J108" i="27"/>
  <c r="J107" i="27"/>
  <c r="J106" i="27"/>
  <c r="J156" i="27"/>
  <c r="J105" i="27"/>
  <c r="J155" i="27" s="1"/>
  <c r="J104" i="27"/>
  <c r="J154" i="27"/>
  <c r="J103" i="27"/>
  <c r="J153" i="27" s="1"/>
  <c r="J98" i="27"/>
  <c r="J152" i="27"/>
  <c r="J97" i="27"/>
  <c r="J151" i="27" s="1"/>
  <c r="J96" i="27"/>
  <c r="J150" i="27"/>
  <c r="J95" i="27"/>
  <c r="J149" i="27" s="1"/>
  <c r="E72" i="27"/>
  <c r="N152" i="27"/>
  <c r="E71" i="27"/>
  <c r="N151" i="27" s="1"/>
  <c r="E70" i="27"/>
  <c r="N150" i="27"/>
  <c r="E69" i="27"/>
  <c r="N149" i="27" s="1"/>
  <c r="L152" i="27"/>
  <c r="L151" i="27"/>
  <c r="M151" i="27" s="1"/>
  <c r="L150" i="27"/>
  <c r="L149" i="27"/>
  <c r="K148" i="27"/>
  <c r="L148" i="27"/>
  <c r="M148" i="27"/>
  <c r="N148" i="27"/>
  <c r="J148" i="27"/>
  <c r="I148" i="27"/>
  <c r="B61" i="27"/>
  <c r="B83" i="27" s="1"/>
  <c r="I163" i="27" s="1"/>
  <c r="B59" i="27"/>
  <c r="B44" i="27"/>
  <c r="B73" i="27"/>
  <c r="I153" i="27" s="1"/>
  <c r="B40" i="27"/>
  <c r="B69" i="27"/>
  <c r="I149" i="27"/>
  <c r="M164" i="27"/>
  <c r="M163" i="27"/>
  <c r="M162" i="27"/>
  <c r="M159" i="27"/>
  <c r="M158" i="27"/>
  <c r="M156" i="27"/>
  <c r="M154" i="27"/>
  <c r="M152" i="27"/>
  <c r="M150" i="27"/>
  <c r="M149" i="27"/>
  <c r="N143" i="27"/>
  <c r="N141" i="27"/>
  <c r="L143" i="27"/>
  <c r="L142" i="27"/>
  <c r="L141" i="27"/>
  <c r="N140" i="27"/>
  <c r="L140" i="27"/>
  <c r="L139" i="27"/>
  <c r="N138" i="27"/>
  <c r="L138" i="27"/>
  <c r="EO92" i="41"/>
  <c r="F15" i="34" s="1"/>
  <c r="K143" i="27"/>
  <c r="M143" i="27" s="1"/>
  <c r="EN92" i="41"/>
  <c r="E15" i="34" s="1"/>
  <c r="K142" i="27" s="1"/>
  <c r="M142" i="27" s="1"/>
  <c r="EM92" i="41"/>
  <c r="D15" i="34" s="1"/>
  <c r="K141" i="27" s="1"/>
  <c r="M141" i="27" s="1"/>
  <c r="CP92" i="33"/>
  <c r="CP109" i="33"/>
  <c r="CP111" i="33" s="1"/>
  <c r="F5" i="34" s="1"/>
  <c r="K140" i="27" s="1"/>
  <c r="M140" i="27" s="1"/>
  <c r="CO92" i="33"/>
  <c r="CO111" i="33" s="1"/>
  <c r="E5" i="34" s="1"/>
  <c r="K139" i="27" s="1"/>
  <c r="M139" i="27" s="1"/>
  <c r="CO109" i="33"/>
  <c r="CN92" i="33"/>
  <c r="CN111" i="33" s="1"/>
  <c r="CN109" i="33"/>
  <c r="D5" i="34"/>
  <c r="K138" i="27" s="1"/>
  <c r="M138" i="27" s="1"/>
  <c r="N137" i="27"/>
  <c r="N136" i="27"/>
  <c r="L137" i="27"/>
  <c r="L136" i="27"/>
  <c r="N135" i="27"/>
  <c r="N134" i="27"/>
  <c r="L135" i="27"/>
  <c r="L134" i="27"/>
  <c r="N133" i="27"/>
  <c r="N132" i="27"/>
  <c r="L133" i="27"/>
  <c r="L132" i="27"/>
  <c r="EK92" i="41"/>
  <c r="H17" i="32" s="1"/>
  <c r="K137" i="27" s="1"/>
  <c r="M137" i="27" s="1"/>
  <c r="EJ92" i="41"/>
  <c r="G17" i="32" s="1"/>
  <c r="K136" i="27" s="1"/>
  <c r="M136" i="27" s="1"/>
  <c r="EI92" i="41"/>
  <c r="F17" i="32"/>
  <c r="K135" i="27" s="1"/>
  <c r="M135" i="27" s="1"/>
  <c r="EH92" i="41"/>
  <c r="E17" i="32"/>
  <c r="K134" i="27"/>
  <c r="CK92" i="33"/>
  <c r="CK111" i="33" s="1"/>
  <c r="CK109" i="33"/>
  <c r="E6" i="32"/>
  <c r="K133" i="27" s="1"/>
  <c r="M133" i="27" s="1"/>
  <c r="CJ92" i="33"/>
  <c r="CJ109" i="33"/>
  <c r="CJ111" i="33"/>
  <c r="D6" i="32" s="1"/>
  <c r="K132" i="27" s="1"/>
  <c r="M132" i="27" s="1"/>
  <c r="N123" i="27"/>
  <c r="N124" i="27"/>
  <c r="N125" i="27"/>
  <c r="N126" i="27"/>
  <c r="N127" i="27"/>
  <c r="N128" i="27"/>
  <c r="N129" i="27"/>
  <c r="N130" i="27"/>
  <c r="N131" i="27"/>
  <c r="N122" i="27"/>
  <c r="N119" i="27"/>
  <c r="N120" i="27"/>
  <c r="N121" i="27"/>
  <c r="N118" i="27"/>
  <c r="L131" i="27"/>
  <c r="L129" i="27"/>
  <c r="L130" i="27"/>
  <c r="L125" i="27"/>
  <c r="L126" i="27"/>
  <c r="L127" i="27"/>
  <c r="L128" i="27"/>
  <c r="L124" i="27"/>
  <c r="L123" i="27"/>
  <c r="L122" i="27"/>
  <c r="L121" i="27"/>
  <c r="L119" i="27"/>
  <c r="L120" i="27"/>
  <c r="L118" i="27"/>
  <c r="ED92" i="41"/>
  <c r="R17" i="18" s="1"/>
  <c r="K131" i="27"/>
  <c r="M131" i="27" s="1"/>
  <c r="EB92" i="41"/>
  <c r="P17" i="18" s="1"/>
  <c r="K130" i="27" s="1"/>
  <c r="M130" i="27" s="1"/>
  <c r="EA92" i="41"/>
  <c r="O17" i="18" s="1"/>
  <c r="K129" i="27" s="1"/>
  <c r="M129" i="27" s="1"/>
  <c r="DZ92" i="41"/>
  <c r="N17" i="18"/>
  <c r="K128" i="27" s="1"/>
  <c r="M128" i="27" s="1"/>
  <c r="DY92" i="41"/>
  <c r="M17" i="18" s="1"/>
  <c r="K127" i="27" s="1"/>
  <c r="M127" i="27" s="1"/>
  <c r="DX92" i="41"/>
  <c r="L17" i="18" s="1"/>
  <c r="K126" i="27" s="1"/>
  <c r="DW92" i="41"/>
  <c r="K17" i="18" s="1"/>
  <c r="K125" i="27" s="1"/>
  <c r="M125" i="27" s="1"/>
  <c r="DV92" i="41"/>
  <c r="J17" i="18"/>
  <c r="K124" i="27" s="1"/>
  <c r="M124" i="27" s="1"/>
  <c r="DU92" i="41"/>
  <c r="I17" i="18" s="1"/>
  <c r="K123" i="27"/>
  <c r="DT92" i="41"/>
  <c r="H17" i="18" s="1"/>
  <c r="K122" i="27" s="1"/>
  <c r="M122" i="27" s="1"/>
  <c r="DS92" i="41"/>
  <c r="G17" i="18" s="1"/>
  <c r="K121" i="27" s="1"/>
  <c r="M121" i="27" s="1"/>
  <c r="DR92" i="41"/>
  <c r="F17" i="18"/>
  <c r="K120" i="27" s="1"/>
  <c r="DQ92" i="41"/>
  <c r="E17" i="18" s="1"/>
  <c r="K119" i="27" s="1"/>
  <c r="M119" i="27" s="1"/>
  <c r="DP92" i="41"/>
  <c r="D17" i="18" s="1"/>
  <c r="K118" i="27" s="1"/>
  <c r="M118" i="27" s="1"/>
  <c r="N105" i="27"/>
  <c r="N106" i="27"/>
  <c r="N107" i="27"/>
  <c r="N108" i="27"/>
  <c r="N109" i="27"/>
  <c r="N110" i="27"/>
  <c r="N111" i="27"/>
  <c r="N112" i="27"/>
  <c r="N113" i="27"/>
  <c r="N114" i="27"/>
  <c r="N115" i="27"/>
  <c r="N116" i="27"/>
  <c r="N117" i="27"/>
  <c r="N104" i="27"/>
  <c r="N103" i="27"/>
  <c r="L117" i="27"/>
  <c r="L116" i="27"/>
  <c r="L115" i="27"/>
  <c r="L114" i="27"/>
  <c r="L113" i="27"/>
  <c r="L112" i="27"/>
  <c r="L111" i="27"/>
  <c r="L110" i="27"/>
  <c r="L109" i="27"/>
  <c r="L108" i="27"/>
  <c r="L107" i="27"/>
  <c r="L106" i="27"/>
  <c r="L105" i="27"/>
  <c r="L104" i="27"/>
  <c r="L103" i="27"/>
  <c r="CF92" i="33"/>
  <c r="CF109" i="33"/>
  <c r="CF111" i="33" s="1"/>
  <c r="U6" i="18" s="1"/>
  <c r="K117" i="27" s="1"/>
  <c r="M117" i="27" s="1"/>
  <c r="CD92" i="33"/>
  <c r="CD111" i="33" s="1"/>
  <c r="S6" i="18" s="1"/>
  <c r="CD109" i="33"/>
  <c r="K116" i="27"/>
  <c r="M116" i="27" s="1"/>
  <c r="CC92" i="33"/>
  <c r="CC111" i="33" s="1"/>
  <c r="CC109" i="33"/>
  <c r="R6" i="18"/>
  <c r="K115" i="27" s="1"/>
  <c r="M115" i="27" s="1"/>
  <c r="CB92" i="33"/>
  <c r="CB109" i="33"/>
  <c r="CB111" i="33"/>
  <c r="Q6" i="18" s="1"/>
  <c r="K114" i="27" s="1"/>
  <c r="M114" i="27" s="1"/>
  <c r="CA92" i="33"/>
  <c r="CA109" i="33"/>
  <c r="CA111" i="33" s="1"/>
  <c r="P6" i="18" s="1"/>
  <c r="K113" i="27" s="1"/>
  <c r="M113" i="27" s="1"/>
  <c r="BZ92" i="33"/>
  <c r="BZ111" i="33" s="1"/>
  <c r="O6" i="18" s="1"/>
  <c r="BZ109" i="33"/>
  <c r="K112" i="27"/>
  <c r="M112" i="27" s="1"/>
  <c r="BY92" i="33"/>
  <c r="BY111" i="33" s="1"/>
  <c r="N6" i="18" s="1"/>
  <c r="K111" i="27" s="1"/>
  <c r="M111" i="27" s="1"/>
  <c r="BY109" i="33"/>
  <c r="BX92" i="33"/>
  <c r="BX109" i="33"/>
  <c r="BX111" i="33"/>
  <c r="M6" i="18" s="1"/>
  <c r="K110" i="27" s="1"/>
  <c r="M110" i="27" s="1"/>
  <c r="BW92" i="33"/>
  <c r="BW109" i="33"/>
  <c r="BW111" i="33" s="1"/>
  <c r="L6" i="18" s="1"/>
  <c r="K109" i="27" s="1"/>
  <c r="M109" i="27" s="1"/>
  <c r="BV92" i="33"/>
  <c r="BV111" i="33" s="1"/>
  <c r="K6" i="18" s="1"/>
  <c r="K108" i="27" s="1"/>
  <c r="M108" i="27" s="1"/>
  <c r="BV109" i="33"/>
  <c r="BU92" i="33"/>
  <c r="BU111" i="33" s="1"/>
  <c r="J6" i="18" s="1"/>
  <c r="K107" i="27" s="1"/>
  <c r="M107" i="27" s="1"/>
  <c r="BU109" i="33"/>
  <c r="BT92" i="33"/>
  <c r="BT109" i="33"/>
  <c r="BT111" i="33"/>
  <c r="I6" i="18" s="1"/>
  <c r="K106" i="27" s="1"/>
  <c r="M106" i="27" s="1"/>
  <c r="BR92" i="33"/>
  <c r="BR109" i="33"/>
  <c r="BR111" i="33" s="1"/>
  <c r="G6" i="18" s="1"/>
  <c r="K105" i="27" s="1"/>
  <c r="BQ92" i="33"/>
  <c r="BQ111" i="33" s="1"/>
  <c r="F6" i="18" s="1"/>
  <c r="K104" i="27" s="1"/>
  <c r="M104" i="27" s="1"/>
  <c r="BQ109" i="33"/>
  <c r="BP92" i="33"/>
  <c r="BP111" i="33" s="1"/>
  <c r="BP109" i="33"/>
  <c r="E6" i="18"/>
  <c r="K103" i="27" s="1"/>
  <c r="M103" i="27" s="1"/>
  <c r="I103" i="27"/>
  <c r="M105" i="27"/>
  <c r="L100" i="27"/>
  <c r="L101" i="27"/>
  <c r="L102" i="27"/>
  <c r="N100" i="27"/>
  <c r="N101" i="27"/>
  <c r="N102" i="27"/>
  <c r="N99" i="27"/>
  <c r="L99" i="27"/>
  <c r="DK92" i="41"/>
  <c r="G16" i="17"/>
  <c r="K102" i="27" s="1"/>
  <c r="M102" i="27" s="1"/>
  <c r="DJ92" i="41"/>
  <c r="F16" i="17" s="1"/>
  <c r="K101" i="27"/>
  <c r="DI92" i="41"/>
  <c r="E16" i="17" s="1"/>
  <c r="K100" i="27" s="1"/>
  <c r="M100" i="27" s="1"/>
  <c r="DH92" i="41"/>
  <c r="D16" i="17" s="1"/>
  <c r="K99" i="27" s="1"/>
  <c r="M99" i="27" s="1"/>
  <c r="J102" i="27"/>
  <c r="J101" i="27"/>
  <c r="J100" i="27"/>
  <c r="N98" i="27"/>
  <c r="N97" i="27"/>
  <c r="N96" i="27"/>
  <c r="N95" i="27"/>
  <c r="L98" i="27"/>
  <c r="L97" i="27"/>
  <c r="L96" i="27"/>
  <c r="L95" i="27"/>
  <c r="BG92" i="33"/>
  <c r="BG109" i="33"/>
  <c r="BG111" i="33"/>
  <c r="H6" i="17" s="1"/>
  <c r="K98" i="27" s="1"/>
  <c r="BF92" i="33"/>
  <c r="BF109" i="33"/>
  <c r="BF111" i="33" s="1"/>
  <c r="G6" i="17" s="1"/>
  <c r="K97" i="27" s="1"/>
  <c r="M97" i="27" s="1"/>
  <c r="BE92" i="33"/>
  <c r="BE111" i="33" s="1"/>
  <c r="F6" i="17" s="1"/>
  <c r="BE109" i="33"/>
  <c r="K96" i="27"/>
  <c r="M96" i="27" s="1"/>
  <c r="BD92" i="33"/>
  <c r="BD111" i="33" s="1"/>
  <c r="E6" i="17" s="1"/>
  <c r="K95" i="27" s="1"/>
  <c r="M95" i="27" s="1"/>
  <c r="BD109" i="33"/>
  <c r="J99" i="27"/>
  <c r="I95" i="27"/>
  <c r="M98" i="27"/>
  <c r="N94" i="27"/>
  <c r="N93" i="27"/>
  <c r="N92" i="27"/>
  <c r="N91" i="27"/>
  <c r="L94" i="27"/>
  <c r="L93" i="27"/>
  <c r="L92" i="27"/>
  <c r="L91" i="27"/>
  <c r="DE92" i="41"/>
  <c r="I15" i="25" s="1"/>
  <c r="K94" i="27" s="1"/>
  <c r="M94" i="27" s="1"/>
  <c r="DC92" i="41"/>
  <c r="G15" i="25" s="1"/>
  <c r="K93" i="27" s="1"/>
  <c r="M93" i="27" s="1"/>
  <c r="DA92" i="41"/>
  <c r="E15" i="25"/>
  <c r="K92" i="27"/>
  <c r="M92" i="27" s="1"/>
  <c r="CZ92" i="41"/>
  <c r="D15" i="25"/>
  <c r="K91" i="27"/>
  <c r="M91" i="27" s="1"/>
  <c r="J94" i="27"/>
  <c r="J93" i="27"/>
  <c r="J92" i="27"/>
  <c r="J91" i="27"/>
  <c r="B36" i="27"/>
  <c r="I91" i="27" s="1"/>
  <c r="N90" i="27"/>
  <c r="L90" i="27"/>
  <c r="N86" i="27"/>
  <c r="N87" i="27" s="1"/>
  <c r="N88" i="27" s="1"/>
  <c r="N89" i="27"/>
  <c r="L86" i="27"/>
  <c r="L87" i="27" s="1"/>
  <c r="N85" i="27"/>
  <c r="L85" i="27"/>
  <c r="N84" i="27"/>
  <c r="L84" i="27"/>
  <c r="CV92" i="41"/>
  <c r="M15" i="14" s="1"/>
  <c r="K90" i="27" s="1"/>
  <c r="CU92" i="41"/>
  <c r="L15" i="14"/>
  <c r="K89" i="27" s="1"/>
  <c r="CT92" i="41"/>
  <c r="K15" i="14"/>
  <c r="K88" i="27"/>
  <c r="CS92" i="41"/>
  <c r="J15" i="14"/>
  <c r="K87" i="27"/>
  <c r="CR92" i="41"/>
  <c r="I15" i="14" s="1"/>
  <c r="K86" i="27" s="1"/>
  <c r="CO92" i="41"/>
  <c r="F15" i="14" s="1"/>
  <c r="K85" i="27" s="1"/>
  <c r="M85" i="27" s="1"/>
  <c r="CP92" i="41"/>
  <c r="G15" i="14"/>
  <c r="CQ92" i="41"/>
  <c r="H15" i="14" s="1"/>
  <c r="CN92" i="41"/>
  <c r="E15" i="14"/>
  <c r="K84" i="27"/>
  <c r="M84" i="27" s="1"/>
  <c r="J90" i="27"/>
  <c r="J89" i="27"/>
  <c r="J88" i="27"/>
  <c r="J87" i="27"/>
  <c r="J86" i="27"/>
  <c r="J85" i="27"/>
  <c r="J83" i="27"/>
  <c r="J84" i="27"/>
  <c r="N83" i="27"/>
  <c r="L83" i="27"/>
  <c r="N82" i="27"/>
  <c r="L82" i="27"/>
  <c r="N81" i="27"/>
  <c r="L81" i="27"/>
  <c r="AV92" i="33"/>
  <c r="AV111" i="33" s="1"/>
  <c r="F7" i="14" s="1"/>
  <c r="K83" i="27" s="1"/>
  <c r="M83" i="27" s="1"/>
  <c r="AV109" i="33"/>
  <c r="AU92" i="33"/>
  <c r="AU109" i="33"/>
  <c r="AT92" i="33"/>
  <c r="AT111" i="33" s="1"/>
  <c r="AT109" i="33"/>
  <c r="D7" i="14"/>
  <c r="K81" i="27" s="1"/>
  <c r="M81" i="27" s="1"/>
  <c r="J82" i="27"/>
  <c r="J81" i="27"/>
  <c r="I81" i="27"/>
  <c r="M86" i="27"/>
  <c r="N80" i="27"/>
  <c r="L80" i="27"/>
  <c r="N79" i="27"/>
  <c r="L79" i="27"/>
  <c r="N78" i="27"/>
  <c r="L78" i="27"/>
  <c r="CI92" i="41"/>
  <c r="L14" i="10" s="1"/>
  <c r="K80" i="27" s="1"/>
  <c r="J80" i="27"/>
  <c r="CH92" i="41"/>
  <c r="K14" i="10" s="1"/>
  <c r="K79" i="27" s="1"/>
  <c r="M79" i="27" s="1"/>
  <c r="J79" i="27"/>
  <c r="CE92" i="41"/>
  <c r="H14" i="10" s="1"/>
  <c r="K78" i="27" s="1"/>
  <c r="J78" i="27"/>
  <c r="N77" i="27"/>
  <c r="L77" i="27"/>
  <c r="N76" i="27"/>
  <c r="L76" i="27"/>
  <c r="N75" i="27"/>
  <c r="L75" i="27"/>
  <c r="N74" i="27"/>
  <c r="L74" i="27"/>
  <c r="AQ92" i="33"/>
  <c r="AQ111" i="33" s="1"/>
  <c r="G7" i="10" s="1"/>
  <c r="K77" i="27" s="1"/>
  <c r="M77" i="27" s="1"/>
  <c r="AQ109" i="33"/>
  <c r="AP92" i="33"/>
  <c r="AP109" i="33"/>
  <c r="AP111" i="33"/>
  <c r="F7" i="10" s="1"/>
  <c r="K76" i="27" s="1"/>
  <c r="M76" i="27" s="1"/>
  <c r="AO92" i="33"/>
  <c r="AO109" i="33"/>
  <c r="AO111" i="33" s="1"/>
  <c r="E7" i="10" s="1"/>
  <c r="K75" i="27" s="1"/>
  <c r="M75" i="27" s="1"/>
  <c r="AN92" i="33"/>
  <c r="AN109" i="33"/>
  <c r="J77" i="27"/>
  <c r="J76" i="27"/>
  <c r="J75" i="27"/>
  <c r="J74" i="27"/>
  <c r="B27" i="27"/>
  <c r="I74" i="27" s="1"/>
  <c r="M78" i="27"/>
  <c r="N73" i="27"/>
  <c r="L73" i="27"/>
  <c r="N69" i="27"/>
  <c r="N70" i="27" s="1"/>
  <c r="N71" i="27" s="1"/>
  <c r="N72" i="27" s="1"/>
  <c r="L69" i="27"/>
  <c r="L70" i="27"/>
  <c r="L71" i="27" s="1"/>
  <c r="L72" i="27" s="1"/>
  <c r="M72" i="27" s="1"/>
  <c r="N68" i="27"/>
  <c r="L68" i="27"/>
  <c r="N67" i="27"/>
  <c r="L67" i="27"/>
  <c r="N66" i="27"/>
  <c r="L66" i="27"/>
  <c r="N65" i="27"/>
  <c r="L65" i="27"/>
  <c r="N64" i="27"/>
  <c r="L64" i="27"/>
  <c r="BW92" i="41"/>
  <c r="L15" i="13"/>
  <c r="K73" i="27"/>
  <c r="M73" i="27" s="1"/>
  <c r="BV92" i="41"/>
  <c r="K15" i="13" s="1"/>
  <c r="K72" i="27" s="1"/>
  <c r="BU92" i="41"/>
  <c r="J15" i="13"/>
  <c r="K71" i="27" s="1"/>
  <c r="M71" i="27" s="1"/>
  <c r="BT92" i="41"/>
  <c r="I15" i="13"/>
  <c r="K70" i="27" s="1"/>
  <c r="M70" i="27" s="1"/>
  <c r="BS92" i="41"/>
  <c r="H15" i="13"/>
  <c r="K69" i="27"/>
  <c r="M69" i="27" s="1"/>
  <c r="BO92" i="41"/>
  <c r="D15" i="13" s="1"/>
  <c r="BP92" i="41"/>
  <c r="E15" i="13"/>
  <c r="BQ92" i="41"/>
  <c r="F15" i="13" s="1"/>
  <c r="AJ92" i="33"/>
  <c r="AJ109" i="33"/>
  <c r="AH92" i="33"/>
  <c r="AH111" i="33" s="1"/>
  <c r="AH109" i="33"/>
  <c r="I7" i="13"/>
  <c r="K66" i="27" s="1"/>
  <c r="M66" i="27" s="1"/>
  <c r="AE92" i="33"/>
  <c r="AE109" i="33"/>
  <c r="AE111" i="33"/>
  <c r="F7" i="13" s="1"/>
  <c r="K65" i="27" s="1"/>
  <c r="M65" i="27" s="1"/>
  <c r="AC92" i="33"/>
  <c r="AC109" i="33"/>
  <c r="AC111" i="33"/>
  <c r="D7" i="13" s="1"/>
  <c r="K64" i="27" s="1"/>
  <c r="M64" i="27" s="1"/>
  <c r="J73" i="27"/>
  <c r="J72" i="27"/>
  <c r="J71" i="27"/>
  <c r="J70" i="27"/>
  <c r="J69" i="27"/>
  <c r="J68" i="27"/>
  <c r="J67" i="27"/>
  <c r="J66" i="27"/>
  <c r="J65" i="27"/>
  <c r="J64" i="27"/>
  <c r="B22" i="27"/>
  <c r="I64" i="27"/>
  <c r="N63" i="27"/>
  <c r="L63" i="27"/>
  <c r="N60" i="27"/>
  <c r="N61" i="27" s="1"/>
  <c r="N62" i="27" s="1"/>
  <c r="L60" i="27"/>
  <c r="L61" i="27"/>
  <c r="L62" i="27"/>
  <c r="N59" i="27"/>
  <c r="L59" i="27"/>
  <c r="N58" i="27"/>
  <c r="L58" i="27"/>
  <c r="N57" i="27"/>
  <c r="L57" i="27"/>
  <c r="N56" i="27"/>
  <c r="L56" i="27"/>
  <c r="V92" i="33"/>
  <c r="V109" i="33"/>
  <c r="V111" i="33"/>
  <c r="D7" i="9"/>
  <c r="K56" i="27" s="1"/>
  <c r="M56" i="27" s="1"/>
  <c r="BJ92" i="41"/>
  <c r="G15" i="9" s="1"/>
  <c r="K63" i="27" s="1"/>
  <c r="M63" i="27" s="1"/>
  <c r="BI92" i="41"/>
  <c r="F15" i="9"/>
  <c r="K62" i="27" s="1"/>
  <c r="M62" i="27" s="1"/>
  <c r="BH92" i="41"/>
  <c r="E15" i="9" s="1"/>
  <c r="K61" i="27" s="1"/>
  <c r="M61" i="27" s="1"/>
  <c r="BG92" i="41"/>
  <c r="D15" i="9"/>
  <c r="K60" i="27" s="1"/>
  <c r="M60" i="27" s="1"/>
  <c r="Z92" i="33"/>
  <c r="Z111" i="33" s="1"/>
  <c r="H7" i="9" s="1"/>
  <c r="K59" i="27" s="1"/>
  <c r="M59" i="27" s="1"/>
  <c r="Z109" i="33"/>
  <c r="Y92" i="33"/>
  <c r="Y109" i="33"/>
  <c r="Y111" i="33"/>
  <c r="G7" i="9"/>
  <c r="K58" i="27" s="1"/>
  <c r="M58" i="27" s="1"/>
  <c r="W92" i="33"/>
  <c r="W111" i="33" s="1"/>
  <c r="E7" i="9" s="1"/>
  <c r="K57" i="27" s="1"/>
  <c r="M57" i="27" s="1"/>
  <c r="W109" i="33"/>
  <c r="J63" i="27"/>
  <c r="J62" i="27"/>
  <c r="J61" i="27"/>
  <c r="J60" i="27"/>
  <c r="J59" i="27"/>
  <c r="J58" i="27"/>
  <c r="J57" i="27"/>
  <c r="J56" i="27"/>
  <c r="B17" i="27"/>
  <c r="I56" i="27" s="1"/>
  <c r="L55" i="27"/>
  <c r="L54" i="27"/>
  <c r="N55" i="27"/>
  <c r="N54" i="27"/>
  <c r="N53" i="27"/>
  <c r="L53" i="27"/>
  <c r="N52" i="27"/>
  <c r="N51" i="27"/>
  <c r="L52" i="27"/>
  <c r="L51" i="27"/>
  <c r="N50" i="27"/>
  <c r="L50" i="27"/>
  <c r="N49" i="27"/>
  <c r="N48" i="27"/>
  <c r="L48" i="27"/>
  <c r="L49" i="27"/>
  <c r="N47" i="27"/>
  <c r="L47" i="27"/>
  <c r="N45" i="27"/>
  <c r="N46" i="27"/>
  <c r="L45" i="27"/>
  <c r="L46" i="27"/>
  <c r="N44" i="27"/>
  <c r="L44" i="27"/>
  <c r="N43" i="27"/>
  <c r="L43" i="27"/>
  <c r="N42" i="27"/>
  <c r="L42" i="27"/>
  <c r="N41" i="27"/>
  <c r="N40" i="27"/>
  <c r="L41" i="27"/>
  <c r="L40" i="27"/>
  <c r="N39" i="27"/>
  <c r="L39" i="27"/>
  <c r="BE92" i="41"/>
  <c r="R14" i="31" s="1"/>
  <c r="K55" i="27" s="1"/>
  <c r="M55" i="27" s="1"/>
  <c r="BD92" i="41"/>
  <c r="Q14" i="31" s="1"/>
  <c r="K54" i="27" s="1"/>
  <c r="M54" i="27" s="1"/>
  <c r="BC92" i="41"/>
  <c r="P14" i="31"/>
  <c r="K53" i="27" s="1"/>
  <c r="M53" i="27" s="1"/>
  <c r="BB92" i="41"/>
  <c r="O14" i="31"/>
  <c r="K52" i="27" s="1"/>
  <c r="M52" i="27" s="1"/>
  <c r="BA92" i="41"/>
  <c r="N14" i="31" s="1"/>
  <c r="K51" i="27" s="1"/>
  <c r="M51" i="27" s="1"/>
  <c r="AZ92" i="41"/>
  <c r="M14" i="31" s="1"/>
  <c r="K50" i="27" s="1"/>
  <c r="M50" i="27" s="1"/>
  <c r="AY92" i="41"/>
  <c r="L14" i="31"/>
  <c r="K49" i="27" s="1"/>
  <c r="M49" i="27" s="1"/>
  <c r="AX92" i="41"/>
  <c r="K14" i="31"/>
  <c r="K48" i="27" s="1"/>
  <c r="M48" i="27" s="1"/>
  <c r="AW92" i="41"/>
  <c r="J14" i="31" s="1"/>
  <c r="K47" i="27" s="1"/>
  <c r="M47" i="27" s="1"/>
  <c r="AV92" i="41"/>
  <c r="I14" i="31" s="1"/>
  <c r="K46" i="27" s="1"/>
  <c r="M46" i="27" s="1"/>
  <c r="AU92" i="41"/>
  <c r="H14" i="31"/>
  <c r="K45" i="27" s="1"/>
  <c r="M45" i="27" s="1"/>
  <c r="AT92" i="41"/>
  <c r="G14" i="31"/>
  <c r="K44" i="27" s="1"/>
  <c r="M44" i="27" s="1"/>
  <c r="AS92" i="41"/>
  <c r="F14" i="31" s="1"/>
  <c r="K43" i="27" s="1"/>
  <c r="M43" i="27" s="1"/>
  <c r="AR92" i="41"/>
  <c r="E14" i="31" s="1"/>
  <c r="K42" i="27" s="1"/>
  <c r="M42" i="27" s="1"/>
  <c r="S92" i="33"/>
  <c r="S109" i="33"/>
  <c r="R92" i="33"/>
  <c r="R111" i="33" s="1"/>
  <c r="R109" i="33"/>
  <c r="E5" i="31"/>
  <c r="K40" i="27" s="1"/>
  <c r="M40" i="27" s="1"/>
  <c r="Q92" i="33"/>
  <c r="Q109" i="33"/>
  <c r="Q111" i="33"/>
  <c r="D5" i="31" s="1"/>
  <c r="K39" i="27" s="1"/>
  <c r="M39" i="27" s="1"/>
  <c r="J55" i="27"/>
  <c r="J54" i="27"/>
  <c r="J53" i="27"/>
  <c r="J52" i="27"/>
  <c r="J51" i="27"/>
  <c r="J50" i="27"/>
  <c r="J49" i="27"/>
  <c r="J48" i="27"/>
  <c r="J47" i="27"/>
  <c r="J46" i="27"/>
  <c r="J45" i="27"/>
  <c r="J44" i="27"/>
  <c r="J43" i="27"/>
  <c r="J42" i="27"/>
  <c r="J41" i="27"/>
  <c r="J40" i="27"/>
  <c r="J39" i="27"/>
  <c r="B14" i="27"/>
  <c r="I39" i="27"/>
  <c r="N39" i="36"/>
  <c r="O39" i="36"/>
  <c r="C203" i="43"/>
  <c r="C223" i="43" s="1"/>
  <c r="B55" i="43"/>
  <c r="B203" i="43"/>
  <c r="CG64" i="41"/>
  <c r="CG67" i="41" s="1"/>
  <c r="DL92" i="41"/>
  <c r="DP70" i="41"/>
  <c r="DP97" i="41" s="1"/>
  <c r="DH70" i="41"/>
  <c r="DH97" i="41" s="1"/>
  <c r="D199" i="43"/>
  <c r="D201" i="43"/>
  <c r="C148" i="43"/>
  <c r="C147" i="43"/>
  <c r="C146" i="43"/>
  <c r="C145" i="43"/>
  <c r="C144" i="43"/>
  <c r="C143" i="43"/>
  <c r="C142" i="43"/>
  <c r="BP3" i="33"/>
  <c r="BQ3" i="33"/>
  <c r="BR3" i="33"/>
  <c r="BS3" i="33"/>
  <c r="BO3" i="33"/>
  <c r="BD3" i="33"/>
  <c r="BE3" i="33"/>
  <c r="BF3" i="33"/>
  <c r="BG3" i="33"/>
  <c r="BH3" i="33"/>
  <c r="BC3" i="33"/>
  <c r="D200" i="43"/>
  <c r="C153" i="43"/>
  <c r="B8" i="27"/>
  <c r="I18" i="27" s="1"/>
  <c r="N38" i="27"/>
  <c r="L38" i="27"/>
  <c r="AM92" i="41"/>
  <c r="W14" i="12" s="1"/>
  <c r="K38" i="27" s="1"/>
  <c r="M38" i="27" s="1"/>
  <c r="N28" i="27"/>
  <c r="N31" i="27" s="1"/>
  <c r="N34" i="27"/>
  <c r="N37" i="27" s="1"/>
  <c r="L28" i="27"/>
  <c r="L31" i="27" s="1"/>
  <c r="L34" i="27" s="1"/>
  <c r="L37" i="27" s="1"/>
  <c r="AL92" i="41"/>
  <c r="V14" i="12" s="1"/>
  <c r="K37" i="27"/>
  <c r="N27" i="27"/>
  <c r="N30" i="27" s="1"/>
  <c r="N33" i="27" s="1"/>
  <c r="N36" i="27"/>
  <c r="L27" i="27"/>
  <c r="L30" i="27" s="1"/>
  <c r="L33" i="27"/>
  <c r="L36" i="27" s="1"/>
  <c r="AK92" i="41"/>
  <c r="U14" i="12" s="1"/>
  <c r="K36" i="27" s="1"/>
  <c r="N26" i="27"/>
  <c r="N29" i="27" s="1"/>
  <c r="N32" i="27"/>
  <c r="N35" i="27" s="1"/>
  <c r="L26" i="27"/>
  <c r="L29" i="27" s="1"/>
  <c r="L32" i="27" s="1"/>
  <c r="L35" i="27" s="1"/>
  <c r="AJ92" i="41"/>
  <c r="T14" i="12" s="1"/>
  <c r="K35" i="27"/>
  <c r="AI92" i="41"/>
  <c r="S14" i="12" s="1"/>
  <c r="K34" i="27" s="1"/>
  <c r="AH92" i="41"/>
  <c r="R14" i="12" s="1"/>
  <c r="K33" i="27"/>
  <c r="M33" i="27" s="1"/>
  <c r="AG92" i="41"/>
  <c r="Q14" i="12" s="1"/>
  <c r="K32" i="27" s="1"/>
  <c r="M32" i="27"/>
  <c r="AF92" i="41"/>
  <c r="P14" i="12" s="1"/>
  <c r="K31" i="27"/>
  <c r="M31" i="27" s="1"/>
  <c r="AE92" i="41"/>
  <c r="O14" i="12" s="1"/>
  <c r="K30" i="27" s="1"/>
  <c r="M30" i="27" s="1"/>
  <c r="N25" i="27"/>
  <c r="L25" i="27"/>
  <c r="N24" i="27"/>
  <c r="L24" i="27"/>
  <c r="N23" i="27"/>
  <c r="L23" i="27"/>
  <c r="N22" i="27"/>
  <c r="N92" i="33"/>
  <c r="N111" i="33" s="1"/>
  <c r="N109" i="33"/>
  <c r="G6" i="12"/>
  <c r="K21" i="27" s="1"/>
  <c r="M21" i="27" s="1"/>
  <c r="L21" i="27"/>
  <c r="U92" i="41"/>
  <c r="E14" i="12"/>
  <c r="K22" i="27" s="1"/>
  <c r="M22" i="27" s="1"/>
  <c r="L22" i="27"/>
  <c r="V92" i="41"/>
  <c r="F14" i="12" s="1"/>
  <c r="K23" i="27" s="1"/>
  <c r="M23" i="27"/>
  <c r="W92" i="41"/>
  <c r="G14" i="12" s="1"/>
  <c r="K24" i="27" s="1"/>
  <c r="M24" i="27"/>
  <c r="X92" i="41"/>
  <c r="H14" i="12" s="1"/>
  <c r="Y92" i="41"/>
  <c r="I14" i="12"/>
  <c r="Z92" i="41"/>
  <c r="J14" i="12" s="1"/>
  <c r="AA92" i="41"/>
  <c r="K14" i="12" s="1"/>
  <c r="K26" i="27" s="1"/>
  <c r="M26" i="27" s="1"/>
  <c r="AB92" i="41"/>
  <c r="L14" i="12" s="1"/>
  <c r="K27" i="27" s="1"/>
  <c r="M27" i="27" s="1"/>
  <c r="AC92" i="41"/>
  <c r="M14" i="12" s="1"/>
  <c r="K28" i="27" s="1"/>
  <c r="M28" i="27" s="1"/>
  <c r="AD92" i="41"/>
  <c r="N14" i="12" s="1"/>
  <c r="K29" i="27" s="1"/>
  <c r="M29" i="27" s="1"/>
  <c r="J38" i="27"/>
  <c r="J37" i="27"/>
  <c r="J36" i="27"/>
  <c r="J35" i="27"/>
  <c r="J34" i="27"/>
  <c r="J33" i="27"/>
  <c r="J32" i="27"/>
  <c r="J31" i="27"/>
  <c r="J30" i="27"/>
  <c r="J29" i="27"/>
  <c r="J28" i="27"/>
  <c r="J27" i="27"/>
  <c r="J26" i="27"/>
  <c r="J25" i="27"/>
  <c r="J24" i="27"/>
  <c r="J23" i="27"/>
  <c r="J22" i="27"/>
  <c r="N21" i="27"/>
  <c r="N20" i="27"/>
  <c r="L20" i="27"/>
  <c r="N19" i="27"/>
  <c r="L19" i="27"/>
  <c r="P92" i="41"/>
  <c r="O13" i="8"/>
  <c r="K17" i="27"/>
  <c r="M17" i="27" s="1"/>
  <c r="L17" i="27"/>
  <c r="K92" i="33"/>
  <c r="K111" i="33" s="1"/>
  <c r="D6" i="12" s="1"/>
  <c r="K109" i="33"/>
  <c r="K18" i="27"/>
  <c r="M18" i="27" s="1"/>
  <c r="L18" i="27"/>
  <c r="L92" i="33"/>
  <c r="L109" i="33"/>
  <c r="L111" i="33"/>
  <c r="E6" i="12" s="1"/>
  <c r="K19" i="27" s="1"/>
  <c r="M19" i="27" s="1"/>
  <c r="M92" i="33"/>
  <c r="M111" i="33" s="1"/>
  <c r="M109" i="33"/>
  <c r="F6" i="12"/>
  <c r="K20" i="27" s="1"/>
  <c r="M20" i="27" s="1"/>
  <c r="N18" i="27"/>
  <c r="J21" i="27"/>
  <c r="J20" i="27"/>
  <c r="J19" i="27"/>
  <c r="J18" i="27"/>
  <c r="E22" i="34"/>
  <c r="D22" i="34"/>
  <c r="E30" i="34"/>
  <c r="D30" i="34"/>
  <c r="E29" i="34"/>
  <c r="D29" i="34"/>
  <c r="E28" i="34"/>
  <c r="D28" i="34"/>
  <c r="E27" i="34"/>
  <c r="D27" i="34"/>
  <c r="E26" i="34"/>
  <c r="D26" i="34"/>
  <c r="E25" i="34"/>
  <c r="D25" i="34"/>
  <c r="E24" i="34"/>
  <c r="D24" i="34"/>
  <c r="E23" i="34"/>
  <c r="D23" i="34"/>
  <c r="B30" i="34"/>
  <c r="B29" i="34"/>
  <c r="B28" i="34"/>
  <c r="B27" i="34"/>
  <c r="B26" i="34"/>
  <c r="B25" i="34"/>
  <c r="B24" i="34"/>
  <c r="B23" i="34"/>
  <c r="B22" i="34"/>
  <c r="E24" i="32"/>
  <c r="D24" i="32"/>
  <c r="E32" i="32"/>
  <c r="D32" i="32"/>
  <c r="E31" i="32"/>
  <c r="D31" i="32"/>
  <c r="E30" i="32"/>
  <c r="D30" i="32"/>
  <c r="E29" i="32"/>
  <c r="D29" i="32"/>
  <c r="E28" i="32"/>
  <c r="D28" i="32"/>
  <c r="E27" i="32"/>
  <c r="D27" i="32"/>
  <c r="E26" i="32"/>
  <c r="D26" i="32"/>
  <c r="E25" i="32"/>
  <c r="D25" i="32"/>
  <c r="B32" i="32"/>
  <c r="B31" i="32"/>
  <c r="B30" i="32"/>
  <c r="B29" i="32"/>
  <c r="B28" i="32"/>
  <c r="B27" i="32"/>
  <c r="B26" i="32"/>
  <c r="B25" i="32"/>
  <c r="B24" i="32"/>
  <c r="E24" i="18"/>
  <c r="D24" i="18"/>
  <c r="E32" i="18"/>
  <c r="D32" i="18"/>
  <c r="E31" i="18"/>
  <c r="D31" i="18"/>
  <c r="E30" i="18"/>
  <c r="D30" i="18"/>
  <c r="E29" i="18"/>
  <c r="D29" i="18"/>
  <c r="E28" i="18"/>
  <c r="D28" i="18"/>
  <c r="E27" i="18"/>
  <c r="D27" i="18"/>
  <c r="E26" i="18"/>
  <c r="D26" i="18"/>
  <c r="E25" i="18"/>
  <c r="D25" i="18"/>
  <c r="M29" i="38"/>
  <c r="L29" i="38"/>
  <c r="K29" i="38"/>
  <c r="J29" i="38"/>
  <c r="B32" i="18"/>
  <c r="B31" i="18"/>
  <c r="B30" i="18"/>
  <c r="B29" i="18"/>
  <c r="B28" i="18"/>
  <c r="B27" i="18"/>
  <c r="B26" i="18"/>
  <c r="B25" i="18"/>
  <c r="B24" i="18"/>
  <c r="E23" i="17"/>
  <c r="D23" i="17"/>
  <c r="E31" i="17"/>
  <c r="D31" i="17"/>
  <c r="E30" i="17"/>
  <c r="D30" i="17"/>
  <c r="E29" i="17"/>
  <c r="D29" i="17"/>
  <c r="E28" i="17"/>
  <c r="D28" i="17"/>
  <c r="E27" i="17"/>
  <c r="D27" i="17"/>
  <c r="E26" i="17"/>
  <c r="D26" i="17"/>
  <c r="E25" i="17"/>
  <c r="D25" i="17"/>
  <c r="E24" i="17"/>
  <c r="D24" i="17"/>
  <c r="B31" i="17"/>
  <c r="B30" i="17"/>
  <c r="B29" i="17"/>
  <c r="B28" i="17"/>
  <c r="B27" i="17"/>
  <c r="B26" i="17"/>
  <c r="B25" i="17"/>
  <c r="B24" i="17"/>
  <c r="B23" i="17"/>
  <c r="E23" i="14"/>
  <c r="D23" i="14"/>
  <c r="E31" i="14"/>
  <c r="D31" i="14"/>
  <c r="E30" i="14"/>
  <c r="D30" i="14"/>
  <c r="E29" i="14"/>
  <c r="D29" i="14"/>
  <c r="E28" i="14"/>
  <c r="D28" i="14"/>
  <c r="E27" i="14"/>
  <c r="D27" i="14"/>
  <c r="E26" i="14"/>
  <c r="D26" i="14"/>
  <c r="E25" i="14"/>
  <c r="D25" i="14"/>
  <c r="E24" i="14"/>
  <c r="D24" i="14"/>
  <c r="B31" i="14"/>
  <c r="B30" i="14"/>
  <c r="B29" i="14"/>
  <c r="B28" i="14"/>
  <c r="B27" i="14"/>
  <c r="B26" i="14"/>
  <c r="B25" i="14"/>
  <c r="B24" i="14"/>
  <c r="B23" i="14"/>
  <c r="E20" i="10"/>
  <c r="D20" i="10"/>
  <c r="E28" i="10"/>
  <c r="D28" i="10"/>
  <c r="E27" i="10"/>
  <c r="D27" i="10"/>
  <c r="E26" i="10"/>
  <c r="D26" i="10"/>
  <c r="E25" i="10"/>
  <c r="D25" i="10"/>
  <c r="E24" i="10"/>
  <c r="D24" i="10"/>
  <c r="E23" i="10"/>
  <c r="D23" i="10"/>
  <c r="E22" i="10"/>
  <c r="D22" i="10"/>
  <c r="E21" i="10"/>
  <c r="D21" i="10"/>
  <c r="B28" i="10"/>
  <c r="B27" i="10"/>
  <c r="B26" i="10"/>
  <c r="B25" i="10"/>
  <c r="B24" i="10"/>
  <c r="B23" i="10"/>
  <c r="B22" i="10"/>
  <c r="B21" i="10"/>
  <c r="B20" i="10"/>
  <c r="E23" i="13"/>
  <c r="D23" i="13"/>
  <c r="E31" i="13"/>
  <c r="D31" i="13"/>
  <c r="E30" i="13"/>
  <c r="D30" i="13"/>
  <c r="E29" i="13"/>
  <c r="D29" i="13"/>
  <c r="E28" i="13"/>
  <c r="D28" i="13"/>
  <c r="E27" i="13"/>
  <c r="D27" i="13"/>
  <c r="E26" i="13"/>
  <c r="D26" i="13"/>
  <c r="E25" i="13"/>
  <c r="D25" i="13"/>
  <c r="E24" i="13"/>
  <c r="D24" i="13"/>
  <c r="B31" i="13"/>
  <c r="B30" i="13"/>
  <c r="B29" i="13"/>
  <c r="B28" i="13"/>
  <c r="B27" i="13"/>
  <c r="B26" i="13"/>
  <c r="B25" i="13"/>
  <c r="B24" i="13"/>
  <c r="B23" i="13"/>
  <c r="E22" i="9"/>
  <c r="D22" i="9"/>
  <c r="E30" i="9"/>
  <c r="D30" i="9"/>
  <c r="E29" i="9"/>
  <c r="D29" i="9"/>
  <c r="E28" i="9"/>
  <c r="D28" i="9"/>
  <c r="E27" i="9"/>
  <c r="D27" i="9"/>
  <c r="E26" i="9"/>
  <c r="D26" i="9"/>
  <c r="E25" i="9"/>
  <c r="D25" i="9"/>
  <c r="E24" i="9"/>
  <c r="D24" i="9"/>
  <c r="E23" i="9"/>
  <c r="D23" i="9"/>
  <c r="B30" i="9"/>
  <c r="B29" i="9"/>
  <c r="B28" i="9"/>
  <c r="B27" i="9"/>
  <c r="B26" i="9"/>
  <c r="B25" i="9"/>
  <c r="B24" i="9"/>
  <c r="B23" i="9"/>
  <c r="B22" i="9"/>
  <c r="E21" i="31"/>
  <c r="E29" i="31"/>
  <c r="E28" i="31"/>
  <c r="E27" i="31"/>
  <c r="E26" i="31"/>
  <c r="E25" i="31"/>
  <c r="E24" i="31"/>
  <c r="E23" i="31"/>
  <c r="E22" i="31"/>
  <c r="D21" i="31"/>
  <c r="D29" i="31"/>
  <c r="D28" i="31"/>
  <c r="D27" i="31"/>
  <c r="D26" i="31"/>
  <c r="D25" i="31"/>
  <c r="D24" i="31"/>
  <c r="D23" i="31"/>
  <c r="D22" i="31"/>
  <c r="B29" i="31"/>
  <c r="B28" i="31"/>
  <c r="B27" i="31"/>
  <c r="B26" i="31"/>
  <c r="B25" i="31"/>
  <c r="B24" i="31"/>
  <c r="B23" i="31"/>
  <c r="B22" i="31"/>
  <c r="B21" i="31"/>
  <c r="E25" i="12"/>
  <c r="E22" i="12"/>
  <c r="D25" i="12"/>
  <c r="D22" i="12"/>
  <c r="B25" i="12"/>
  <c r="B22" i="12"/>
  <c r="E21" i="8"/>
  <c r="D21" i="8"/>
  <c r="B21" i="8"/>
  <c r="D24" i="8"/>
  <c r="E24" i="8"/>
  <c r="B24" i="8"/>
  <c r="D4" i="39"/>
  <c r="D9" i="39"/>
  <c r="D24" i="39"/>
  <c r="E4" i="39"/>
  <c r="E9" i="39"/>
  <c r="E24" i="39"/>
  <c r="F4" i="39"/>
  <c r="F24" i="39" s="1"/>
  <c r="F9" i="39"/>
  <c r="G4" i="39"/>
  <c r="G9" i="39"/>
  <c r="G24" i="39"/>
  <c r="C4" i="39"/>
  <c r="C9" i="39"/>
  <c r="C24" i="39" s="1"/>
  <c r="A11" i="39"/>
  <c r="A12" i="39"/>
  <c r="A13" i="39"/>
  <c r="A7" i="39"/>
  <c r="A8" i="39"/>
  <c r="A12" i="22"/>
  <c r="A13" i="22"/>
  <c r="A8" i="22"/>
  <c r="A9" i="22"/>
  <c r="C71" i="38"/>
  <c r="D71" i="38"/>
  <c r="E71" i="38"/>
  <c r="F71" i="38"/>
  <c r="G71" i="38"/>
  <c r="H71" i="38"/>
  <c r="I71" i="38"/>
  <c r="J71" i="38"/>
  <c r="K71" i="38"/>
  <c r="L71" i="38"/>
  <c r="M71" i="38"/>
  <c r="B72" i="38"/>
  <c r="B73" i="38"/>
  <c r="B74" i="38"/>
  <c r="B75" i="38"/>
  <c r="B76" i="38"/>
  <c r="B77" i="38"/>
  <c r="B78" i="38"/>
  <c r="B79" i="38"/>
  <c r="B80" i="38"/>
  <c r="B81" i="38"/>
  <c r="A38" i="38"/>
  <c r="A56" i="38"/>
  <c r="A74" i="38" s="1"/>
  <c r="A33" i="38"/>
  <c r="A51" i="38"/>
  <c r="A69" i="38" s="1"/>
  <c r="B69" i="38"/>
  <c r="A34" i="38"/>
  <c r="A52" i="38"/>
  <c r="A70" i="38" s="1"/>
  <c r="B70" i="38"/>
  <c r="C53" i="38"/>
  <c r="D53" i="38"/>
  <c r="E53" i="38"/>
  <c r="F53" i="38"/>
  <c r="G53" i="38"/>
  <c r="H53" i="38"/>
  <c r="I53" i="38"/>
  <c r="J53" i="38"/>
  <c r="K53" i="38"/>
  <c r="L53" i="38"/>
  <c r="M53" i="38"/>
  <c r="B54" i="38"/>
  <c r="B55" i="38"/>
  <c r="B56" i="38"/>
  <c r="B57" i="38"/>
  <c r="B58" i="38"/>
  <c r="B59" i="38"/>
  <c r="B60" i="38"/>
  <c r="B61" i="38"/>
  <c r="B62" i="38"/>
  <c r="B63" i="38"/>
  <c r="A39" i="38"/>
  <c r="A57" i="38"/>
  <c r="B51" i="38"/>
  <c r="B52" i="38"/>
  <c r="C35" i="38"/>
  <c r="D35" i="38"/>
  <c r="E35" i="38"/>
  <c r="F35" i="38"/>
  <c r="G35" i="38"/>
  <c r="H35" i="38"/>
  <c r="I35" i="38"/>
  <c r="J35" i="38"/>
  <c r="K35" i="38"/>
  <c r="L35" i="38"/>
  <c r="M35" i="38"/>
  <c r="B36" i="38"/>
  <c r="B37" i="38"/>
  <c r="B38" i="38"/>
  <c r="B39" i="38"/>
  <c r="B40" i="38"/>
  <c r="B41" i="38"/>
  <c r="B42" i="38"/>
  <c r="B43" i="38"/>
  <c r="B44" i="38"/>
  <c r="B45" i="38"/>
  <c r="B35" i="38"/>
  <c r="B33" i="38"/>
  <c r="B34" i="38"/>
  <c r="C4" i="38"/>
  <c r="C24" i="38" s="1"/>
  <c r="C9" i="38"/>
  <c r="D4" i="38"/>
  <c r="D9" i="38"/>
  <c r="D24" i="38"/>
  <c r="E4" i="38"/>
  <c r="E9" i="38"/>
  <c r="E24" i="38" s="1"/>
  <c r="F4" i="38"/>
  <c r="F24" i="38" s="1"/>
  <c r="F9" i="38"/>
  <c r="B4" i="38"/>
  <c r="B9" i="38"/>
  <c r="N15" i="34"/>
  <c r="N17" i="32"/>
  <c r="Y17" i="18"/>
  <c r="P16" i="17"/>
  <c r="P15" i="25"/>
  <c r="U15" i="14"/>
  <c r="T14" i="10"/>
  <c r="T15" i="13"/>
  <c r="P15" i="9"/>
  <c r="X14" i="31"/>
  <c r="AE14" i="12"/>
  <c r="W13" i="8"/>
  <c r="A325" i="43"/>
  <c r="Q39" i="36"/>
  <c r="B358" i="43"/>
  <c r="P39" i="36"/>
  <c r="B347" i="43"/>
  <c r="B336" i="43"/>
  <c r="B325" i="43"/>
  <c r="O2" i="36"/>
  <c r="C247" i="43"/>
  <c r="C258" i="43" s="1"/>
  <c r="C269" i="43"/>
  <c r="C280" i="43" s="1"/>
  <c r="N2" i="36"/>
  <c r="C246" i="43" s="1"/>
  <c r="C257" i="43" s="1"/>
  <c r="C268" i="43" s="1"/>
  <c r="C279" i="43"/>
  <c r="M2" i="36"/>
  <c r="C245" i="43"/>
  <c r="C256" i="43" s="1"/>
  <c r="C267" i="43" s="1"/>
  <c r="C278" i="43" s="1"/>
  <c r="C289" i="43" s="1"/>
  <c r="C300" i="43" s="1"/>
  <c r="L2" i="36"/>
  <c r="C244" i="43" s="1"/>
  <c r="C255" i="43" s="1"/>
  <c r="C266" i="43" s="1"/>
  <c r="C277" i="43" s="1"/>
  <c r="G2" i="36"/>
  <c r="K3" i="36"/>
  <c r="C243" i="43" s="1"/>
  <c r="C254" i="43" s="1"/>
  <c r="C265" i="43" s="1"/>
  <c r="C276" i="43" s="1"/>
  <c r="J3" i="36"/>
  <c r="C242" i="43"/>
  <c r="C253" i="43" s="1"/>
  <c r="C264" i="43" s="1"/>
  <c r="C275" i="43" s="1"/>
  <c r="I3" i="36"/>
  <c r="C241" i="43" s="1"/>
  <c r="C252" i="43" s="1"/>
  <c r="C263" i="43" s="1"/>
  <c r="C274" i="43" s="1"/>
  <c r="H3" i="36"/>
  <c r="C240" i="43"/>
  <c r="C251" i="43" s="1"/>
  <c r="C262" i="43" s="1"/>
  <c r="C273" i="43" s="1"/>
  <c r="C284" i="43" s="1"/>
  <c r="C328" i="43" s="1"/>
  <c r="C317" i="43"/>
  <c r="C361" i="43" s="1"/>
  <c r="G3" i="36"/>
  <c r="C239" i="43" s="1"/>
  <c r="C250" i="43"/>
  <c r="C261" i="43" s="1"/>
  <c r="C272" i="43" s="1"/>
  <c r="F2" i="36"/>
  <c r="C238" i="43"/>
  <c r="C249" i="43" s="1"/>
  <c r="C260" i="43"/>
  <c r="C271" i="43" s="1"/>
  <c r="E2" i="36"/>
  <c r="C237" i="43" s="1"/>
  <c r="C248" i="43" s="1"/>
  <c r="C259" i="43" s="1"/>
  <c r="C270" i="43"/>
  <c r="C295" i="43"/>
  <c r="BX42" i="41"/>
  <c r="M39" i="36"/>
  <c r="B314" i="43" s="1"/>
  <c r="BL42" i="41"/>
  <c r="L39" i="36" s="1"/>
  <c r="B303" i="43" s="1"/>
  <c r="AM98" i="33"/>
  <c r="AZ42" i="41"/>
  <c r="K39" i="36" s="1"/>
  <c r="B292" i="43" s="1"/>
  <c r="AN42" i="41"/>
  <c r="J39" i="36"/>
  <c r="B281" i="43" s="1"/>
  <c r="AF42" i="41"/>
  <c r="I39" i="36" s="1"/>
  <c r="B270" i="43"/>
  <c r="Y42" i="41"/>
  <c r="H39" i="36"/>
  <c r="B259" i="43" s="1"/>
  <c r="J98" i="33"/>
  <c r="M42" i="41" s="1"/>
  <c r="G39" i="36" s="1"/>
  <c r="B248" i="43" s="1"/>
  <c r="E98" i="33"/>
  <c r="E42" i="41" s="1"/>
  <c r="A237" i="43"/>
  <c r="E51" i="36"/>
  <c r="F51" i="36"/>
  <c r="E37" i="36"/>
  <c r="C226" i="43"/>
  <c r="C231" i="43"/>
  <c r="D230" i="43"/>
  <c r="D229" i="43"/>
  <c r="D228" i="43"/>
  <c r="D227" i="43"/>
  <c r="D226" i="43"/>
  <c r="C225" i="43"/>
  <c r="D224" i="43"/>
  <c r="D223" i="43"/>
  <c r="D222" i="43"/>
  <c r="D221" i="43"/>
  <c r="D220" i="43"/>
  <c r="C220" i="43"/>
  <c r="C219" i="43"/>
  <c r="D218" i="43"/>
  <c r="D217" i="43"/>
  <c r="D216" i="43"/>
  <c r="D215" i="43"/>
  <c r="D214" i="43"/>
  <c r="D213" i="43"/>
  <c r="D212" i="43"/>
  <c r="D211" i="43"/>
  <c r="D210" i="43"/>
  <c r="D209" i="43"/>
  <c r="D208" i="43"/>
  <c r="D207" i="43"/>
  <c r="D206" i="43"/>
  <c r="D205" i="43"/>
  <c r="D204" i="43"/>
  <c r="D203" i="43"/>
  <c r="D198" i="43"/>
  <c r="D197" i="43"/>
  <c r="D196" i="43"/>
  <c r="D195" i="43"/>
  <c r="C202" i="43"/>
  <c r="ET104" i="41"/>
  <c r="EU104" i="41" s="1"/>
  <c r="ER71" i="41"/>
  <c r="ER98" i="41" s="1"/>
  <c r="EQ71" i="41"/>
  <c r="EQ98" i="41" s="1"/>
  <c r="EP71" i="41"/>
  <c r="EP98" i="41" s="1"/>
  <c r="EO72" i="41"/>
  <c r="EO99" i="41" s="1"/>
  <c r="EN72" i="41"/>
  <c r="EN99" i="41" s="1"/>
  <c r="EM72" i="41"/>
  <c r="EM99" i="41" s="1"/>
  <c r="EM71" i="41"/>
  <c r="EM98" i="41" s="1"/>
  <c r="EM70" i="41"/>
  <c r="EM97" i="41" s="1"/>
  <c r="EL71" i="41"/>
  <c r="EL98" i="41" s="1"/>
  <c r="EJ71" i="41"/>
  <c r="EJ98" i="41" s="1"/>
  <c r="EI72" i="41"/>
  <c r="EI99" i="41" s="1"/>
  <c r="EJ72" i="41"/>
  <c r="EJ99" i="41" s="1"/>
  <c r="EK72" i="41"/>
  <c r="EK99" i="41" s="1"/>
  <c r="EH72" i="41"/>
  <c r="EH99" i="41" s="1"/>
  <c r="EG72" i="41"/>
  <c r="EG99" i="41" s="1"/>
  <c r="CM43" i="41"/>
  <c r="EG71" i="41" s="1"/>
  <c r="EG98" i="41" s="1"/>
  <c r="EG70" i="41"/>
  <c r="EG97" i="41"/>
  <c r="CL43" i="41"/>
  <c r="EF71" i="41"/>
  <c r="EF98" i="41" s="1"/>
  <c r="CK43" i="41"/>
  <c r="EE71" i="41" s="1"/>
  <c r="EE98" i="41"/>
  <c r="DQ72" i="41"/>
  <c r="DQ99" i="41"/>
  <c r="DR72" i="41"/>
  <c r="DR99" i="41"/>
  <c r="DS72" i="41"/>
  <c r="DS99" i="41"/>
  <c r="DT72" i="41"/>
  <c r="DT99" i="41"/>
  <c r="DU72" i="41"/>
  <c r="DU99" i="41"/>
  <c r="DV72" i="41"/>
  <c r="DV99" i="41"/>
  <c r="DW72" i="41"/>
  <c r="DW99" i="41"/>
  <c r="DX72" i="41"/>
  <c r="DX99" i="41"/>
  <c r="DY72" i="41"/>
  <c r="DY99" i="41"/>
  <c r="DZ72" i="41"/>
  <c r="DZ99" i="41"/>
  <c r="EA72" i="41"/>
  <c r="EA99" i="41"/>
  <c r="EB72" i="41"/>
  <c r="EB99" i="41"/>
  <c r="EC72" i="41"/>
  <c r="EC99" i="41"/>
  <c r="ED72" i="41"/>
  <c r="ED99" i="41"/>
  <c r="DP72" i="41"/>
  <c r="DP99" i="41"/>
  <c r="CJ43" i="41"/>
  <c r="DP71" i="41"/>
  <c r="DP98" i="41" s="1"/>
  <c r="CI43" i="41"/>
  <c r="DO71" i="41" s="1"/>
  <c r="DO98" i="41" s="1"/>
  <c r="DI72" i="41"/>
  <c r="DI99" i="41"/>
  <c r="DJ72" i="41"/>
  <c r="DJ99" i="41"/>
  <c r="DK72" i="41"/>
  <c r="DK99" i="41"/>
  <c r="DM72" i="41"/>
  <c r="DM99" i="41"/>
  <c r="DN72" i="41"/>
  <c r="DN99" i="41"/>
  <c r="DH72" i="41"/>
  <c r="DH99" i="41"/>
  <c r="CH43" i="41"/>
  <c r="DM71" i="41"/>
  <c r="DM98" i="41" s="1"/>
  <c r="CG43" i="41"/>
  <c r="DL71" i="41" s="1"/>
  <c r="DL98" i="41" s="1"/>
  <c r="CF43" i="41"/>
  <c r="DH71" i="41"/>
  <c r="DH98" i="41" s="1"/>
  <c r="CE43" i="41"/>
  <c r="DG71" i="41" s="1"/>
  <c r="DG98" i="41"/>
  <c r="BZ44" i="41"/>
  <c r="DB72" i="41" s="1"/>
  <c r="DB99" i="41" s="1"/>
  <c r="CA44" i="41"/>
  <c r="DC72" i="41"/>
  <c r="DC99" i="41"/>
  <c r="CB44" i="41"/>
  <c r="DD72" i="41"/>
  <c r="DD99" i="41"/>
  <c r="CC44" i="41"/>
  <c r="DE72" i="41" s="1"/>
  <c r="DE99" i="41" s="1"/>
  <c r="CD44" i="41"/>
  <c r="DF72" i="41"/>
  <c r="DF99" i="41" s="1"/>
  <c r="BY44" i="41"/>
  <c r="DA72" i="41" s="1"/>
  <c r="DA99" i="41" s="1"/>
  <c r="BX44" i="41"/>
  <c r="CZ72" i="41"/>
  <c r="CZ99" i="41" s="1"/>
  <c r="CC43" i="41"/>
  <c r="DE71" i="41" s="1"/>
  <c r="DE98" i="41"/>
  <c r="CA43" i="41"/>
  <c r="DC71" i="41" s="1"/>
  <c r="DC98" i="41" s="1"/>
  <c r="BX43" i="41"/>
  <c r="CZ71" i="41"/>
  <c r="CZ98" i="41"/>
  <c r="CZ70" i="41"/>
  <c r="CZ97" i="41"/>
  <c r="BQ43" i="41"/>
  <c r="CS71" i="41"/>
  <c r="CS98" i="41" s="1"/>
  <c r="BR43" i="41"/>
  <c r="CT71" i="41" s="1"/>
  <c r="CT98" i="41" s="1"/>
  <c r="BS43" i="41"/>
  <c r="CU71" i="41"/>
  <c r="CU98" i="41" s="1"/>
  <c r="BT43" i="41"/>
  <c r="CV71" i="41" s="1"/>
  <c r="CV98" i="41"/>
  <c r="BU43" i="41"/>
  <c r="CW71" i="41" s="1"/>
  <c r="CW98" i="41" s="1"/>
  <c r="BV43" i="41"/>
  <c r="CX71" i="41"/>
  <c r="CX98" i="41" s="1"/>
  <c r="BW43" i="41"/>
  <c r="CY71" i="41"/>
  <c r="CY98" i="41"/>
  <c r="BP43" i="41"/>
  <c r="CR71" i="41" s="1"/>
  <c r="CR98" i="41" s="1"/>
  <c r="BM44" i="41"/>
  <c r="CO72" i="41"/>
  <c r="CO99" i="41" s="1"/>
  <c r="BN44" i="41"/>
  <c r="CP72" i="41" s="1"/>
  <c r="CP99" i="41" s="1"/>
  <c r="BO44" i="41"/>
  <c r="CQ72" i="41"/>
  <c r="CQ99" i="41" s="1"/>
  <c r="CN72" i="41"/>
  <c r="CN99" i="41" s="1"/>
  <c r="CM72" i="41"/>
  <c r="CM99" i="41" s="1"/>
  <c r="BM43" i="41"/>
  <c r="CO71" i="41" s="1"/>
  <c r="CO98" i="41"/>
  <c r="BL43" i="41"/>
  <c r="CM71" i="41" s="1"/>
  <c r="CM98" i="41" s="1"/>
  <c r="BK43" i="41"/>
  <c r="CL71" i="41" s="1"/>
  <c r="CL98" i="41" s="1"/>
  <c r="BH44" i="41"/>
  <c r="CI72" i="41"/>
  <c r="CI99" i="41" s="1"/>
  <c r="BI44" i="41"/>
  <c r="CJ72" i="41" s="1"/>
  <c r="CJ99" i="41" s="1"/>
  <c r="BJ44" i="41"/>
  <c r="CK72" i="41"/>
  <c r="CK99" i="41" s="1"/>
  <c r="BG44" i="41"/>
  <c r="CH72" i="41" s="1"/>
  <c r="CH99" i="41"/>
  <c r="BG43" i="41"/>
  <c r="CH71" i="41" s="1"/>
  <c r="CH98" i="41" s="1"/>
  <c r="BB43" i="41"/>
  <c r="CC71" i="41"/>
  <c r="CC98" i="41"/>
  <c r="BC43" i="41"/>
  <c r="CD71" i="41"/>
  <c r="CD98" i="41"/>
  <c r="BD43" i="41"/>
  <c r="CE71" i="41" s="1"/>
  <c r="CE98" i="41" s="1"/>
  <c r="BE43" i="41"/>
  <c r="CF71" i="41"/>
  <c r="CF98" i="41" s="1"/>
  <c r="BF43" i="41"/>
  <c r="CG71" i="41" s="1"/>
  <c r="CG98" i="41" s="1"/>
  <c r="BA43" i="41"/>
  <c r="CB71" i="41"/>
  <c r="CB98" i="41" s="1"/>
  <c r="AZ43" i="41"/>
  <c r="CA71" i="41" s="1"/>
  <c r="CA98" i="41"/>
  <c r="CA70" i="41"/>
  <c r="CA97" i="41" s="1"/>
  <c r="AY43" i="41"/>
  <c r="BZ71" i="41"/>
  <c r="BZ98" i="41"/>
  <c r="AS43" i="41"/>
  <c r="BT71" i="41" s="1"/>
  <c r="BT98" i="41" s="1"/>
  <c r="AT43" i="41"/>
  <c r="BU71" i="41"/>
  <c r="BU98" i="41" s="1"/>
  <c r="AU43" i="41"/>
  <c r="BV71" i="41" s="1"/>
  <c r="BV98" i="41" s="1"/>
  <c r="AV43" i="41"/>
  <c r="BW71" i="41"/>
  <c r="BW98" i="41" s="1"/>
  <c r="AW43" i="41"/>
  <c r="BX71" i="41" s="1"/>
  <c r="BX98" i="41"/>
  <c r="AX43" i="41"/>
  <c r="BY71" i="41" s="1"/>
  <c r="BY98" i="41" s="1"/>
  <c r="AR43" i="41"/>
  <c r="BS71" i="41"/>
  <c r="BS98" i="41" s="1"/>
  <c r="AP44" i="41"/>
  <c r="BQ72" i="41"/>
  <c r="BQ99" i="41"/>
  <c r="AO44" i="41"/>
  <c r="BP72" i="41" s="1"/>
  <c r="BP99" i="41" s="1"/>
  <c r="AN44" i="41"/>
  <c r="BO72" i="41"/>
  <c r="BO99" i="41" s="1"/>
  <c r="AQ43" i="41"/>
  <c r="BR71" i="41" s="1"/>
  <c r="BR98" i="41" s="1"/>
  <c r="BO70" i="41"/>
  <c r="BO97" i="41"/>
  <c r="AN43" i="41"/>
  <c r="BO71" i="41"/>
  <c r="BO98" i="41" s="1"/>
  <c r="AM43" i="41"/>
  <c r="BN71" i="41" s="1"/>
  <c r="BN98" i="41" s="1"/>
  <c r="AH44" i="41"/>
  <c r="BI72" i="41"/>
  <c r="BI99" i="41" s="1"/>
  <c r="AI44" i="41"/>
  <c r="BJ72" i="41" s="1"/>
  <c r="BJ99" i="41"/>
  <c r="AJ44" i="41"/>
  <c r="BK72" i="41" s="1"/>
  <c r="BK99" i="41" s="1"/>
  <c r="AK44" i="41"/>
  <c r="BL72" i="41"/>
  <c r="BL99" i="41"/>
  <c r="AL44" i="41"/>
  <c r="BM72" i="41"/>
  <c r="BM99" i="41"/>
  <c r="AM44" i="41"/>
  <c r="BN72" i="41" s="1"/>
  <c r="BN99" i="41" s="1"/>
  <c r="AG44" i="41"/>
  <c r="BH72" i="41"/>
  <c r="BH99" i="41" s="1"/>
  <c r="AF44" i="41"/>
  <c r="BG72" i="41" s="1"/>
  <c r="BG99" i="41" s="1"/>
  <c r="AF43" i="41"/>
  <c r="BG71" i="41"/>
  <c r="BG98" i="41" s="1"/>
  <c r="BG70" i="41"/>
  <c r="BG97" i="41" s="1"/>
  <c r="BF71" i="41"/>
  <c r="BF98" i="41"/>
  <c r="AT72" i="41"/>
  <c r="AT99" i="41" s="1"/>
  <c r="AU72" i="41"/>
  <c r="AU99" i="41"/>
  <c r="AV72" i="41"/>
  <c r="AV99" i="41" s="1"/>
  <c r="AW72" i="41"/>
  <c r="AW99" i="41" s="1"/>
  <c r="AX72" i="41"/>
  <c r="AX99" i="41" s="1"/>
  <c r="AY72" i="41"/>
  <c r="AY99" i="41" s="1"/>
  <c r="AZ72" i="41"/>
  <c r="AZ99" i="41" s="1"/>
  <c r="BA72" i="41"/>
  <c r="BA99" i="41"/>
  <c r="BB72" i="41"/>
  <c r="BB99" i="41" s="1"/>
  <c r="BC72" i="41"/>
  <c r="BC99" i="41"/>
  <c r="BD72" i="41"/>
  <c r="BD99" i="41" s="1"/>
  <c r="BE72" i="41"/>
  <c r="BE99" i="41" s="1"/>
  <c r="AR72" i="41"/>
  <c r="AR99" i="41" s="1"/>
  <c r="AQ72" i="41"/>
  <c r="AQ99" i="41" s="1"/>
  <c r="AB43" i="41"/>
  <c r="AW71" i="41" s="1"/>
  <c r="AW98" i="41"/>
  <c r="AC43" i="41"/>
  <c r="AZ71" i="41" s="1"/>
  <c r="AZ98" i="41" s="1"/>
  <c r="AD43" i="41"/>
  <c r="BC71" i="41"/>
  <c r="BC98" i="41"/>
  <c r="AA43" i="41"/>
  <c r="AT71" i="41"/>
  <c r="AT98" i="41"/>
  <c r="Z43" i="41"/>
  <c r="AS71" i="41" s="1"/>
  <c r="AS98" i="41" s="1"/>
  <c r="Y43" i="41"/>
  <c r="AQ71" i="41"/>
  <c r="AQ98" i="41" s="1"/>
  <c r="AQ70" i="41"/>
  <c r="AQ97" i="41" s="1"/>
  <c r="X43" i="41"/>
  <c r="AP71" i="41" s="1"/>
  <c r="AP98" i="41"/>
  <c r="W43" i="41"/>
  <c r="AO71" i="41" s="1"/>
  <c r="AO98" i="41" s="1"/>
  <c r="V43" i="41"/>
  <c r="AN71" i="41"/>
  <c r="AN98" i="41"/>
  <c r="U43" i="41"/>
  <c r="AM71" i="41"/>
  <c r="AM98" i="41"/>
  <c r="T43" i="41"/>
  <c r="AJ71" i="41" s="1"/>
  <c r="AJ98" i="41" s="1"/>
  <c r="S43" i="41"/>
  <c r="AG71" i="41"/>
  <c r="AG98" i="41" s="1"/>
  <c r="AG72" i="41"/>
  <c r="AG99" i="41" s="1"/>
  <c r="AH72" i="41"/>
  <c r="AH99" i="41" s="1"/>
  <c r="AI72" i="41"/>
  <c r="AI99" i="41"/>
  <c r="AJ72" i="41"/>
  <c r="AJ99" i="41" s="1"/>
  <c r="AK72" i="41"/>
  <c r="AK99" i="41"/>
  <c r="AL72" i="41"/>
  <c r="AL99" i="41" s="1"/>
  <c r="R43" i="41"/>
  <c r="AD71" i="41" s="1"/>
  <c r="AD98" i="41" s="1"/>
  <c r="Q43" i="41"/>
  <c r="AA71" i="41"/>
  <c r="AA98" i="41" s="1"/>
  <c r="N43" i="41"/>
  <c r="X71" i="41" s="1"/>
  <c r="X98" i="41"/>
  <c r="AF72" i="41"/>
  <c r="AF99" i="41" s="1"/>
  <c r="AE72" i="41"/>
  <c r="AE99" i="41"/>
  <c r="AD72" i="41"/>
  <c r="AD99" i="41" s="1"/>
  <c r="AC72" i="41"/>
  <c r="AC99" i="41"/>
  <c r="AB72" i="41"/>
  <c r="AB99" i="41" s="1"/>
  <c r="AA72" i="41"/>
  <c r="AA99" i="41"/>
  <c r="P44" i="41"/>
  <c r="Z72" i="41" s="1"/>
  <c r="Z99" i="41" s="1"/>
  <c r="O44" i="41"/>
  <c r="Y72" i="41"/>
  <c r="Y99" i="41" s="1"/>
  <c r="N44" i="41"/>
  <c r="X72" i="41"/>
  <c r="X99" i="41"/>
  <c r="W72" i="41"/>
  <c r="W99" i="41" s="1"/>
  <c r="V72" i="41"/>
  <c r="V99" i="41"/>
  <c r="U72" i="41"/>
  <c r="U99" i="41" s="1"/>
  <c r="T72" i="41"/>
  <c r="T99" i="41" s="1"/>
  <c r="M43" i="41"/>
  <c r="T71" i="41" s="1"/>
  <c r="T98" i="41"/>
  <c r="T70" i="41"/>
  <c r="T97" i="41" s="1"/>
  <c r="L43" i="41"/>
  <c r="S71" i="41"/>
  <c r="S98" i="41" s="1"/>
  <c r="K43" i="41"/>
  <c r="R71" i="41" s="1"/>
  <c r="R98" i="41"/>
  <c r="J43" i="41"/>
  <c r="Q71" i="41" s="1"/>
  <c r="Q98" i="41" s="1"/>
  <c r="I43" i="41"/>
  <c r="N71" i="41"/>
  <c r="N98" i="41"/>
  <c r="N72" i="41"/>
  <c r="N99" i="41"/>
  <c r="O72" i="41"/>
  <c r="O99" i="41"/>
  <c r="P72" i="41"/>
  <c r="P99" i="41"/>
  <c r="H43" i="41"/>
  <c r="L71" i="41"/>
  <c r="L98" i="41" s="1"/>
  <c r="G43" i="41"/>
  <c r="J71" i="41" s="1"/>
  <c r="J98" i="41" s="1"/>
  <c r="F43" i="41"/>
  <c r="H71" i="41"/>
  <c r="H98" i="41" s="1"/>
  <c r="G72" i="41"/>
  <c r="G99" i="41" s="1"/>
  <c r="H72" i="41"/>
  <c r="H99" i="41" s="1"/>
  <c r="I72" i="41"/>
  <c r="I99" i="41" s="1"/>
  <c r="J72" i="41"/>
  <c r="J99" i="41"/>
  <c r="K72" i="41"/>
  <c r="K99" i="41" s="1"/>
  <c r="L72" i="41"/>
  <c r="L99" i="41"/>
  <c r="M72" i="41"/>
  <c r="M99" i="41" s="1"/>
  <c r="F72" i="41"/>
  <c r="F99" i="41" s="1"/>
  <c r="E72" i="41"/>
  <c r="E99" i="41" s="1"/>
  <c r="E43" i="41"/>
  <c r="E71" i="41" s="1"/>
  <c r="E98" i="41" s="1"/>
  <c r="E69" i="41"/>
  <c r="E96" i="41" s="1"/>
  <c r="CN43" i="41"/>
  <c r="D85" i="41"/>
  <c r="ET85" i="41"/>
  <c r="A85" i="41"/>
  <c r="CX57" i="41"/>
  <c r="AD18" i="41"/>
  <c r="AE18" i="41"/>
  <c r="AF18" i="41"/>
  <c r="AD19" i="41"/>
  <c r="AE19" i="41"/>
  <c r="AF19" i="41"/>
  <c r="AD20" i="41"/>
  <c r="AE20" i="41"/>
  <c r="AF20" i="41"/>
  <c r="CQ3" i="33"/>
  <c r="CQ116" i="33" s="1"/>
  <c r="CP3" i="33"/>
  <c r="CP116" i="33" s="1"/>
  <c r="CO3" i="33"/>
  <c r="CO116" i="33" s="1"/>
  <c r="CN3" i="33"/>
  <c r="CN116" i="33"/>
  <c r="CM116" i="33"/>
  <c r="CL3" i="33"/>
  <c r="CL116" i="33"/>
  <c r="CK3" i="33"/>
  <c r="CK116" i="33" s="1"/>
  <c r="CJ3" i="33"/>
  <c r="CJ116" i="33"/>
  <c r="CI116" i="33"/>
  <c r="CH3" i="33"/>
  <c r="CH116" i="33" s="1"/>
  <c r="CG3" i="33"/>
  <c r="CG116" i="33"/>
  <c r="CF3" i="33"/>
  <c r="CF116" i="33" s="1"/>
  <c r="CE3" i="33"/>
  <c r="CE116" i="33"/>
  <c r="CD3" i="33"/>
  <c r="CD116" i="33" s="1"/>
  <c r="CC3" i="33"/>
  <c r="CC116" i="33" s="1"/>
  <c r="CB3" i="33"/>
  <c r="CB116" i="33" s="1"/>
  <c r="CA3" i="33"/>
  <c r="CA116" i="33"/>
  <c r="BZ3" i="33"/>
  <c r="BZ116" i="33" s="1"/>
  <c r="BY3" i="33"/>
  <c r="BY116" i="33"/>
  <c r="BX3" i="33"/>
  <c r="BX116" i="33" s="1"/>
  <c r="BW3" i="33"/>
  <c r="BW116" i="33"/>
  <c r="BV3" i="33"/>
  <c r="BV116" i="33" s="1"/>
  <c r="BU3" i="33"/>
  <c r="BU116" i="33" s="1"/>
  <c r="BT3" i="33"/>
  <c r="BT116" i="33" s="1"/>
  <c r="BS116" i="33"/>
  <c r="BR116" i="33"/>
  <c r="BQ116" i="33"/>
  <c r="BP116" i="33"/>
  <c r="BO116" i="33"/>
  <c r="BN116" i="33"/>
  <c r="BM3" i="33"/>
  <c r="BM116" i="33" s="1"/>
  <c r="BL3" i="33"/>
  <c r="BL116" i="33"/>
  <c r="BK3" i="33"/>
  <c r="BK116" i="33" s="1"/>
  <c r="BJ3" i="33"/>
  <c r="BJ116" i="33"/>
  <c r="BI3" i="33"/>
  <c r="BI116" i="33" s="1"/>
  <c r="BH116" i="33"/>
  <c r="BG116" i="33"/>
  <c r="BF116" i="33"/>
  <c r="BE116" i="33"/>
  <c r="BD116" i="33"/>
  <c r="BC116" i="33"/>
  <c r="BB116" i="33"/>
  <c r="BA3" i="33"/>
  <c r="BA116" i="33"/>
  <c r="AZ3" i="33"/>
  <c r="AZ116" i="33"/>
  <c r="AY3" i="33"/>
  <c r="AY116" i="33"/>
  <c r="AX116" i="33"/>
  <c r="AW3" i="33"/>
  <c r="AW116" i="33" s="1"/>
  <c r="AV3" i="33"/>
  <c r="AV116" i="33"/>
  <c r="AU3" i="33"/>
  <c r="AT3" i="33"/>
  <c r="AT116" i="33"/>
  <c r="AS116" i="33"/>
  <c r="AR3" i="33"/>
  <c r="AR116" i="33"/>
  <c r="AQ3" i="33"/>
  <c r="AQ116" i="33"/>
  <c r="AP3" i="33"/>
  <c r="AP116" i="33"/>
  <c r="AO3" i="33"/>
  <c r="C33" i="43" s="1"/>
  <c r="AO116" i="33"/>
  <c r="AN3" i="33"/>
  <c r="AN116" i="33"/>
  <c r="AM116" i="33"/>
  <c r="AL3" i="33"/>
  <c r="AL116" i="33" s="1"/>
  <c r="AK3" i="33"/>
  <c r="C30" i="43" s="1"/>
  <c r="AK116" i="33"/>
  <c r="AJ3" i="33"/>
  <c r="AJ116" i="33" s="1"/>
  <c r="AI3" i="33"/>
  <c r="AI116" i="33" s="1"/>
  <c r="AH3" i="33"/>
  <c r="AH116" i="33" s="1"/>
  <c r="AG3" i="33"/>
  <c r="C26" i="43" s="1"/>
  <c r="AG116" i="33"/>
  <c r="AF3" i="33"/>
  <c r="AF116" i="33" s="1"/>
  <c r="AE3" i="33"/>
  <c r="AE116" i="33"/>
  <c r="AD3" i="33"/>
  <c r="AD116" i="33" s="1"/>
  <c r="AC3" i="33"/>
  <c r="C22" i="43" s="1"/>
  <c r="AC116" i="33"/>
  <c r="AB116" i="33"/>
  <c r="AA3" i="33"/>
  <c r="AA116" i="33"/>
  <c r="Z3" i="33"/>
  <c r="Z116" i="33"/>
  <c r="Y3" i="33"/>
  <c r="Y116" i="33"/>
  <c r="X3" i="33"/>
  <c r="C18" i="43" s="1"/>
  <c r="X116" i="33"/>
  <c r="W3" i="33"/>
  <c r="W116" i="33"/>
  <c r="V3" i="33"/>
  <c r="V116" i="33"/>
  <c r="U116" i="33"/>
  <c r="T3" i="33"/>
  <c r="T116" i="33"/>
  <c r="S3" i="33"/>
  <c r="S116" i="33" s="1"/>
  <c r="R3" i="33"/>
  <c r="R116" i="33" s="1"/>
  <c r="Q3" i="33"/>
  <c r="P116" i="33"/>
  <c r="O3" i="33"/>
  <c r="C11" i="43" s="1"/>
  <c r="N3" i="33"/>
  <c r="N116" i="33"/>
  <c r="M3" i="33"/>
  <c r="M116" i="33" s="1"/>
  <c r="L3" i="33"/>
  <c r="L116" i="33"/>
  <c r="K3" i="33"/>
  <c r="C7" i="43" s="1"/>
  <c r="J116" i="33"/>
  <c r="I3" i="33"/>
  <c r="C6" i="43" s="1"/>
  <c r="I116" i="33"/>
  <c r="H3" i="33"/>
  <c r="H116" i="33" s="1"/>
  <c r="G3" i="33"/>
  <c r="G116" i="33"/>
  <c r="F3" i="33"/>
  <c r="F116" i="33" s="1"/>
  <c r="E116" i="33"/>
  <c r="CM115" i="33"/>
  <c r="CI115" i="33"/>
  <c r="BN115" i="33"/>
  <c r="BB115" i="33"/>
  <c r="AX115" i="33"/>
  <c r="AS115" i="33"/>
  <c r="AM115" i="33"/>
  <c r="AB115" i="33"/>
  <c r="U115" i="33"/>
  <c r="P115" i="33"/>
  <c r="J115" i="33"/>
  <c r="E115" i="33"/>
  <c r="BB114" i="33"/>
  <c r="E114" i="33"/>
  <c r="C149" i="43"/>
  <c r="J62" i="28"/>
  <c r="J53" i="28"/>
  <c r="J44" i="28"/>
  <c r="J34" i="28"/>
  <c r="J23" i="28"/>
  <c r="J13" i="28"/>
  <c r="E4" i="28"/>
  <c r="C41" i="43"/>
  <c r="C42" i="43"/>
  <c r="C43" i="43"/>
  <c r="C37" i="43"/>
  <c r="C39" i="43"/>
  <c r="C40" i="43"/>
  <c r="C32" i="43"/>
  <c r="C34" i="43"/>
  <c r="C35" i="43"/>
  <c r="C36" i="43"/>
  <c r="C24" i="43"/>
  <c r="C25" i="43"/>
  <c r="C27" i="43"/>
  <c r="C29" i="43"/>
  <c r="C31" i="43"/>
  <c r="C16" i="43"/>
  <c r="C17" i="43"/>
  <c r="C19" i="43"/>
  <c r="C20" i="43"/>
  <c r="C21" i="43"/>
  <c r="C14" i="43"/>
  <c r="C15" i="43"/>
  <c r="C8" i="43"/>
  <c r="C10" i="43"/>
  <c r="C3" i="43"/>
  <c r="C4" i="43"/>
  <c r="C5" i="43"/>
  <c r="C194" i="43"/>
  <c r="D193" i="43"/>
  <c r="D192" i="43"/>
  <c r="C192" i="43"/>
  <c r="D191" i="43"/>
  <c r="D190" i="43"/>
  <c r="C190" i="43"/>
  <c r="D189" i="43"/>
  <c r="D188" i="43"/>
  <c r="D187" i="43"/>
  <c r="C187" i="43"/>
  <c r="C186" i="43"/>
  <c r="C185" i="43"/>
  <c r="C184" i="43"/>
  <c r="C183" i="43"/>
  <c r="C182" i="43"/>
  <c r="C181" i="43"/>
  <c r="C180" i="43"/>
  <c r="C179" i="43"/>
  <c r="D178" i="43"/>
  <c r="D177" i="43"/>
  <c r="D176" i="43"/>
  <c r="C176" i="43"/>
  <c r="D175" i="43"/>
  <c r="D174" i="43"/>
  <c r="C174" i="43"/>
  <c r="C173" i="43"/>
  <c r="D172" i="43"/>
  <c r="D171" i="43"/>
  <c r="D170" i="43"/>
  <c r="D169" i="43"/>
  <c r="C169" i="43"/>
  <c r="C168" i="43"/>
  <c r="C167" i="43"/>
  <c r="C166" i="43"/>
  <c r="C165" i="43"/>
  <c r="C164" i="43"/>
  <c r="C163" i="43"/>
  <c r="C162" i="43"/>
  <c r="C161" i="43"/>
  <c r="C160" i="43"/>
  <c r="C159" i="43"/>
  <c r="C158" i="43"/>
  <c r="C157" i="43"/>
  <c r="C156" i="43"/>
  <c r="C155" i="43"/>
  <c r="C154" i="43"/>
  <c r="D152" i="43"/>
  <c r="D151" i="43"/>
  <c r="D150" i="43"/>
  <c r="C150" i="43"/>
  <c r="C141" i="43"/>
  <c r="D140" i="43"/>
  <c r="D139" i="43"/>
  <c r="D138" i="43"/>
  <c r="C138" i="43"/>
  <c r="D137" i="43"/>
  <c r="D136" i="43"/>
  <c r="D135" i="43"/>
  <c r="C135" i="43"/>
  <c r="D134" i="43"/>
  <c r="D133" i="43"/>
  <c r="D132" i="43"/>
  <c r="C132" i="43"/>
  <c r="D131" i="43"/>
  <c r="D130" i="43"/>
  <c r="D129" i="43"/>
  <c r="C129" i="43"/>
  <c r="C128" i="43"/>
  <c r="D127" i="43"/>
  <c r="D126" i="43"/>
  <c r="C126" i="43"/>
  <c r="C125" i="43"/>
  <c r="C124" i="43"/>
  <c r="C123" i="43"/>
  <c r="C122" i="43"/>
  <c r="D121" i="43"/>
  <c r="D120" i="43"/>
  <c r="D119" i="43"/>
  <c r="C119" i="43"/>
  <c r="D118" i="43"/>
  <c r="D117" i="43"/>
  <c r="D116" i="43"/>
  <c r="C116" i="43"/>
  <c r="D115" i="43"/>
  <c r="D114" i="43"/>
  <c r="D113" i="43"/>
  <c r="C113" i="43"/>
  <c r="D112" i="43"/>
  <c r="D111" i="43"/>
  <c r="D110" i="43"/>
  <c r="C110" i="43"/>
  <c r="C107" i="43"/>
  <c r="D109" i="43"/>
  <c r="D108" i="43"/>
  <c r="D107" i="43"/>
  <c r="A232" i="43"/>
  <c r="D106" i="43"/>
  <c r="D105" i="43"/>
  <c r="D104" i="43"/>
  <c r="D103" i="43"/>
  <c r="C103" i="43"/>
  <c r="A82" i="43"/>
  <c r="C102" i="43"/>
  <c r="C101" i="43"/>
  <c r="C100" i="43"/>
  <c r="D99" i="43"/>
  <c r="D98" i="43"/>
  <c r="D97" i="43"/>
  <c r="C97" i="43"/>
  <c r="D96" i="43"/>
  <c r="D95" i="43"/>
  <c r="C95" i="43"/>
  <c r="D94" i="43"/>
  <c r="D93" i="43"/>
  <c r="C93" i="43"/>
  <c r="D92" i="43"/>
  <c r="D91" i="43"/>
  <c r="C91" i="43"/>
  <c r="C88" i="43"/>
  <c r="D90" i="43"/>
  <c r="D89" i="43"/>
  <c r="D88" i="43"/>
  <c r="B78" i="43"/>
  <c r="B226" i="43"/>
  <c r="B75" i="43"/>
  <c r="B220" i="43" s="1"/>
  <c r="B44" i="43"/>
  <c r="B41" i="43"/>
  <c r="B187" i="43"/>
  <c r="B37" i="43"/>
  <c r="B174" i="43" s="1"/>
  <c r="B32" i="43"/>
  <c r="B162" i="43"/>
  <c r="B22" i="43"/>
  <c r="B150" i="43" s="1"/>
  <c r="B16" i="43"/>
  <c r="B142" i="43" s="1"/>
  <c r="B12" i="43"/>
  <c r="B126" i="43" s="1"/>
  <c r="B7" i="43"/>
  <c r="B103" i="43" s="1"/>
  <c r="B3" i="43"/>
  <c r="B88" i="43" s="1"/>
  <c r="A44" i="43"/>
  <c r="A3" i="43"/>
  <c r="A88" i="43" s="1"/>
  <c r="C81" i="43"/>
  <c r="C79" i="43"/>
  <c r="C78" i="43"/>
  <c r="C77" i="43"/>
  <c r="C75" i="43"/>
  <c r="C74" i="43"/>
  <c r="C73" i="43"/>
  <c r="C71" i="43"/>
  <c r="C70" i="43"/>
  <c r="C68" i="43"/>
  <c r="C67" i="43"/>
  <c r="C66" i="43"/>
  <c r="C65" i="43"/>
  <c r="C63" i="43"/>
  <c r="C62" i="43"/>
  <c r="C60" i="43"/>
  <c r="C59" i="43"/>
  <c r="C58" i="43"/>
  <c r="C57" i="43"/>
  <c r="C56" i="43"/>
  <c r="C55" i="43"/>
  <c r="C54" i="43"/>
  <c r="C53" i="43"/>
  <c r="C51" i="43"/>
  <c r="C50" i="43"/>
  <c r="C49" i="43"/>
  <c r="C48" i="43"/>
  <c r="C47" i="43"/>
  <c r="C46" i="43"/>
  <c r="C45" i="43"/>
  <c r="C44" i="43"/>
  <c r="C46" i="42"/>
  <c r="C45" i="42"/>
  <c r="C44" i="42"/>
  <c r="C43" i="42"/>
  <c r="C48" i="42"/>
  <c r="C47" i="42"/>
  <c r="C42" i="42"/>
  <c r="C41" i="42"/>
  <c r="C40" i="42"/>
  <c r="C39" i="42"/>
  <c r="C38" i="42"/>
  <c r="C37" i="42"/>
  <c r="C34" i="42"/>
  <c r="C36" i="42"/>
  <c r="C35"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C5" i="42"/>
  <c r="C4" i="42"/>
  <c r="C3" i="42"/>
  <c r="E92" i="33"/>
  <c r="F92" i="33"/>
  <c r="G92" i="33"/>
  <c r="H92" i="33"/>
  <c r="I92" i="33"/>
  <c r="J92" i="33"/>
  <c r="O92" i="33"/>
  <c r="O111" i="33" s="1"/>
  <c r="P92" i="33"/>
  <c r="T92" i="33"/>
  <c r="U92" i="33"/>
  <c r="X92" i="33"/>
  <c r="AA92" i="33"/>
  <c r="AB92" i="33"/>
  <c r="AD92" i="33"/>
  <c r="AF92" i="33"/>
  <c r="AF111" i="33" s="1"/>
  <c r="G7" i="13" s="1"/>
  <c r="AG92" i="33"/>
  <c r="AI92" i="33"/>
  <c r="AK92" i="33"/>
  <c r="AL92" i="33"/>
  <c r="AM92" i="33"/>
  <c r="AR92" i="33"/>
  <c r="AS92" i="33"/>
  <c r="AW92" i="33"/>
  <c r="AW111" i="33" s="1"/>
  <c r="G7" i="14" s="1"/>
  <c r="AX92" i="33"/>
  <c r="AY92" i="33"/>
  <c r="AZ92" i="33"/>
  <c r="BA92" i="33"/>
  <c r="BB92" i="33"/>
  <c r="BC92" i="33"/>
  <c r="BH92" i="33"/>
  <c r="BI92" i="33"/>
  <c r="BJ92" i="33"/>
  <c r="BK92" i="33"/>
  <c r="BL92" i="33"/>
  <c r="BM65" i="33"/>
  <c r="BM92" i="33" s="1"/>
  <c r="BM66" i="33"/>
  <c r="BN92" i="33"/>
  <c r="BO92" i="33"/>
  <c r="BO111" i="33" s="1"/>
  <c r="D6" i="18" s="1"/>
  <c r="BS92" i="33"/>
  <c r="CE92" i="33"/>
  <c r="CG92" i="33"/>
  <c r="CH92" i="33"/>
  <c r="CH111" i="33" s="1"/>
  <c r="W6" i="18" s="1"/>
  <c r="CI92" i="33"/>
  <c r="CL92" i="33"/>
  <c r="CM92" i="33"/>
  <c r="CQ92" i="33"/>
  <c r="CQ111" i="33" s="1"/>
  <c r="G5" i="34" s="1"/>
  <c r="CR92" i="33"/>
  <c r="D92" i="33"/>
  <c r="CW92" i="41"/>
  <c r="N15" i="14" s="1"/>
  <c r="V64" i="41"/>
  <c r="V67" i="41" s="1"/>
  <c r="AN92" i="41"/>
  <c r="ES92" i="41" s="1"/>
  <c r="ET92" i="41" s="1"/>
  <c r="AW64" i="41"/>
  <c r="BX92" i="41"/>
  <c r="AW67" i="41"/>
  <c r="BU64" i="41"/>
  <c r="BU67" i="41" s="1"/>
  <c r="CJ64" i="41"/>
  <c r="CJ67" i="41" s="1"/>
  <c r="EC92" i="41"/>
  <c r="Q17" i="18" s="1"/>
  <c r="I29" i="38"/>
  <c r="H29" i="38"/>
  <c r="G29" i="38"/>
  <c r="F29" i="38"/>
  <c r="E29" i="38"/>
  <c r="D29" i="38"/>
  <c r="C29" i="38"/>
  <c r="D35" i="27"/>
  <c r="D34" i="27"/>
  <c r="D26" i="27"/>
  <c r="D21" i="27"/>
  <c r="D13" i="27"/>
  <c r="D12" i="27"/>
  <c r="D7" i="27"/>
  <c r="D37" i="27"/>
  <c r="D39" i="27"/>
  <c r="D38" i="27"/>
  <c r="D36" i="27"/>
  <c r="C21" i="27"/>
  <c r="ER92" i="41"/>
  <c r="I15" i="34"/>
  <c r="EQ92" i="41"/>
  <c r="CR67" i="41" s="1"/>
  <c r="H15" i="34"/>
  <c r="EP92" i="41"/>
  <c r="G15" i="34"/>
  <c r="EL92" i="41"/>
  <c r="I17" i="32"/>
  <c r="EG92" i="41"/>
  <c r="D17" i="32"/>
  <c r="EF92" i="41"/>
  <c r="CL67" i="41" s="1"/>
  <c r="T17" i="18"/>
  <c r="EE92" i="41"/>
  <c r="S17" i="18"/>
  <c r="DO92" i="41"/>
  <c r="K16" i="17" s="1"/>
  <c r="DN92" i="41"/>
  <c r="J16" i="17"/>
  <c r="DM92" i="41"/>
  <c r="I16" i="17" s="1"/>
  <c r="H16" i="17"/>
  <c r="DG92" i="41"/>
  <c r="K15" i="25"/>
  <c r="DF92" i="41"/>
  <c r="J15" i="25"/>
  <c r="DD92" i="41"/>
  <c r="CB67" i="41" s="1"/>
  <c r="H15" i="25"/>
  <c r="DB92" i="41"/>
  <c r="F15" i="25"/>
  <c r="CY92" i="41"/>
  <c r="P15" i="14"/>
  <c r="CX92" i="41"/>
  <c r="O15" i="14"/>
  <c r="CM92" i="41"/>
  <c r="D15" i="14"/>
  <c r="CL92" i="41"/>
  <c r="O14" i="10"/>
  <c r="CK92" i="41"/>
  <c r="N14" i="10"/>
  <c r="CJ92" i="41"/>
  <c r="M14" i="10"/>
  <c r="CG92" i="41"/>
  <c r="J14" i="10"/>
  <c r="CF92" i="41"/>
  <c r="I14" i="10"/>
  <c r="CD92" i="41"/>
  <c r="G14" i="10"/>
  <c r="CC92" i="41"/>
  <c r="F14" i="10"/>
  <c r="CB92" i="41"/>
  <c r="E14" i="10"/>
  <c r="CA92" i="41"/>
  <c r="D14" i="10"/>
  <c r="BZ92" i="41"/>
  <c r="O15" i="13"/>
  <c r="BY92" i="41"/>
  <c r="N15" i="13"/>
  <c r="BR92" i="41"/>
  <c r="G15" i="13"/>
  <c r="BN92" i="41"/>
  <c r="K15" i="9"/>
  <c r="BM92" i="41"/>
  <c r="J15" i="9"/>
  <c r="BL92" i="41"/>
  <c r="I15" i="9"/>
  <c r="BK92" i="41"/>
  <c r="H15" i="9"/>
  <c r="BF92" i="41"/>
  <c r="S14" i="31"/>
  <c r="AQ92" i="41"/>
  <c r="D14" i="31"/>
  <c r="AP92" i="41"/>
  <c r="Z14" i="12"/>
  <c r="AO92" i="41"/>
  <c r="Y14" i="12"/>
  <c r="T92" i="41"/>
  <c r="D14" i="12"/>
  <c r="S92" i="41"/>
  <c r="R13" i="8"/>
  <c r="R92" i="41"/>
  <c r="Q13" i="8"/>
  <c r="Q92" i="41"/>
  <c r="P13" i="8"/>
  <c r="O92" i="41"/>
  <c r="N13" i="8"/>
  <c r="N92" i="41"/>
  <c r="M13" i="8"/>
  <c r="K15" i="27" s="1"/>
  <c r="M15" i="27" s="1"/>
  <c r="M92" i="41"/>
  <c r="L13" i="8"/>
  <c r="L92" i="41"/>
  <c r="K13" i="8"/>
  <c r="K13" i="27" s="1"/>
  <c r="M13" i="27" s="1"/>
  <c r="K92" i="41"/>
  <c r="J13" i="8"/>
  <c r="J92" i="41"/>
  <c r="I13" i="8"/>
  <c r="K11" i="27" s="1"/>
  <c r="M11" i="27" s="1"/>
  <c r="I92" i="41"/>
  <c r="H13" i="8"/>
  <c r="H92" i="41"/>
  <c r="G13" i="8"/>
  <c r="K9" i="27" s="1"/>
  <c r="M9" i="27" s="1"/>
  <c r="G92" i="41"/>
  <c r="F13" i="8"/>
  <c r="F92" i="41"/>
  <c r="E13" i="8"/>
  <c r="K7" i="27" s="1"/>
  <c r="M7" i="27" s="1"/>
  <c r="E92" i="41"/>
  <c r="D13" i="8"/>
  <c r="CS64" i="41"/>
  <c r="CS67" i="41"/>
  <c r="CR64" i="41"/>
  <c r="CQ64" i="41"/>
  <c r="CQ67" i="41"/>
  <c r="CP64" i="41"/>
  <c r="CP67" i="41"/>
  <c r="CO64" i="41"/>
  <c r="CO67" i="41"/>
  <c r="CN64" i="41"/>
  <c r="CN67" i="41"/>
  <c r="CM64" i="41"/>
  <c r="CM67" i="41"/>
  <c r="CL64" i="41"/>
  <c r="CK64" i="41"/>
  <c r="CK67" i="41"/>
  <c r="CI64" i="41"/>
  <c r="CH64" i="41"/>
  <c r="CH67" i="41"/>
  <c r="CF64" i="41"/>
  <c r="CF67" i="41"/>
  <c r="CE64" i="41"/>
  <c r="CE67" i="41"/>
  <c r="CD64" i="41"/>
  <c r="CD67" i="41"/>
  <c r="CC64" i="41"/>
  <c r="CC67" i="41"/>
  <c r="CB64" i="41"/>
  <c r="CA64" i="41"/>
  <c r="CA67" i="41"/>
  <c r="BZ64" i="41"/>
  <c r="BZ67" i="41"/>
  <c r="BY64" i="41"/>
  <c r="BY67" i="41"/>
  <c r="BX64" i="41"/>
  <c r="BX67" i="41"/>
  <c r="BW64" i="41"/>
  <c r="BW67" i="41"/>
  <c r="BV64" i="41"/>
  <c r="BV67" i="41"/>
  <c r="BT64" i="41"/>
  <c r="BT67" i="41"/>
  <c r="BS64" i="41"/>
  <c r="BS67" i="41"/>
  <c r="BR64" i="41"/>
  <c r="BR67" i="41"/>
  <c r="BQ64" i="41"/>
  <c r="BQ67" i="41"/>
  <c r="BP64" i="41"/>
  <c r="BP67" i="41"/>
  <c r="BO64" i="41"/>
  <c r="BO67" i="41"/>
  <c r="BN64" i="41"/>
  <c r="BN67" i="41"/>
  <c r="BM64" i="41"/>
  <c r="BM67" i="41"/>
  <c r="BL64" i="41"/>
  <c r="BL67" i="41"/>
  <c r="BK64" i="41"/>
  <c r="BK67" i="41"/>
  <c r="BJ64" i="41"/>
  <c r="BJ67" i="41"/>
  <c r="BI64" i="41"/>
  <c r="BI67" i="41"/>
  <c r="BH64" i="41"/>
  <c r="BH67" i="41"/>
  <c r="BG64" i="41"/>
  <c r="BG67" i="41"/>
  <c r="BF64" i="41"/>
  <c r="BF67" i="41"/>
  <c r="BE64" i="41"/>
  <c r="BE67" i="41"/>
  <c r="BD64" i="41"/>
  <c r="BD67" i="41"/>
  <c r="BC64" i="41"/>
  <c r="BC67" i="41"/>
  <c r="BB64" i="41"/>
  <c r="BB67" i="41"/>
  <c r="BA64" i="41"/>
  <c r="BA67" i="41"/>
  <c r="AZ64" i="41"/>
  <c r="AZ67" i="41"/>
  <c r="AY64" i="41"/>
  <c r="AY67" i="41"/>
  <c r="AX64" i="41"/>
  <c r="AX67" i="41"/>
  <c r="AV64" i="41"/>
  <c r="AV67" i="41"/>
  <c r="AU64" i="41"/>
  <c r="AU67" i="41"/>
  <c r="AT64" i="41"/>
  <c r="AT67" i="41"/>
  <c r="AS64" i="41"/>
  <c r="AS67" i="41"/>
  <c r="AR64" i="41"/>
  <c r="AR67" i="41"/>
  <c r="AQ64" i="41"/>
  <c r="AQ67" i="41"/>
  <c r="AP64" i="41"/>
  <c r="AP67" i="41"/>
  <c r="AO64" i="41"/>
  <c r="AO67" i="41"/>
  <c r="AN64" i="41"/>
  <c r="AN67" i="41"/>
  <c r="AM64" i="41"/>
  <c r="AM67" i="41"/>
  <c r="AL64" i="41"/>
  <c r="AL67" i="41"/>
  <c r="AK64" i="41"/>
  <c r="AK67" i="41"/>
  <c r="AJ64" i="41"/>
  <c r="AJ67" i="41"/>
  <c r="AI64" i="41"/>
  <c r="AI67" i="41"/>
  <c r="AH64" i="41"/>
  <c r="AH67" i="41"/>
  <c r="AG64" i="41"/>
  <c r="AG67" i="41"/>
  <c r="AF64" i="41"/>
  <c r="AF67" i="41"/>
  <c r="AE64" i="41"/>
  <c r="AE67" i="41"/>
  <c r="AD64" i="41"/>
  <c r="AD67" i="41"/>
  <c r="AC64" i="41"/>
  <c r="AC67" i="41"/>
  <c r="AB64" i="41"/>
  <c r="AB67" i="41"/>
  <c r="AA64" i="41"/>
  <c r="AA67" i="41"/>
  <c r="Z64" i="41"/>
  <c r="Z67" i="41"/>
  <c r="Y64" i="41"/>
  <c r="Y67" i="41"/>
  <c r="X64" i="41"/>
  <c r="X67" i="41"/>
  <c r="W64" i="41"/>
  <c r="W67" i="41"/>
  <c r="U64" i="41"/>
  <c r="U67" i="41"/>
  <c r="T64" i="41"/>
  <c r="T67" i="41"/>
  <c r="S64" i="41"/>
  <c r="S67" i="41"/>
  <c r="R64" i="41"/>
  <c r="R67" i="41"/>
  <c r="Q64" i="41"/>
  <c r="Q67" i="41"/>
  <c r="P64" i="41"/>
  <c r="P67" i="41"/>
  <c r="O64" i="41"/>
  <c r="O67" i="41"/>
  <c r="N64" i="41"/>
  <c r="N67" i="41"/>
  <c r="M64" i="41"/>
  <c r="M67" i="41"/>
  <c r="L64" i="41"/>
  <c r="L67" i="41"/>
  <c r="K64" i="41"/>
  <c r="K67" i="41"/>
  <c r="J64" i="41"/>
  <c r="J67" i="41"/>
  <c r="I64" i="41"/>
  <c r="I67" i="41"/>
  <c r="H64" i="41"/>
  <c r="H67" i="41"/>
  <c r="G64" i="41"/>
  <c r="G67" i="41"/>
  <c r="F64" i="41"/>
  <c r="F67" i="41"/>
  <c r="E64" i="41"/>
  <c r="E67" i="41"/>
  <c r="D80" i="41"/>
  <c r="ET80" i="41"/>
  <c r="ET105" i="41"/>
  <c r="EU105" i="41"/>
  <c r="ET103" i="41"/>
  <c r="EU103" i="41"/>
  <c r="ET102" i="41"/>
  <c r="EU102" i="41"/>
  <c r="ET101" i="41"/>
  <c r="EU101" i="41"/>
  <c r="ET100" i="41"/>
  <c r="EU100" i="41"/>
  <c r="D73" i="41"/>
  <c r="D92" i="41" s="1"/>
  <c r="D74" i="41"/>
  <c r="D75" i="41"/>
  <c r="D76" i="41"/>
  <c r="ET76" i="41" s="1"/>
  <c r="D77" i="41"/>
  <c r="D78" i="41"/>
  <c r="D79" i="41"/>
  <c r="D81" i="41"/>
  <c r="ET81" i="41" s="1"/>
  <c r="D82" i="41"/>
  <c r="D83" i="41"/>
  <c r="D84" i="41"/>
  <c r="D86" i="41"/>
  <c r="ET86" i="41" s="1"/>
  <c r="D88" i="41"/>
  <c r="ET88" i="41" s="1"/>
  <c r="D87" i="41"/>
  <c r="D89" i="41"/>
  <c r="D90" i="41"/>
  <c r="ET90" i="41" s="1"/>
  <c r="D91" i="41"/>
  <c r="D64" i="41"/>
  <c r="ET91" i="41"/>
  <c r="ET89" i="41"/>
  <c r="ET87" i="41"/>
  <c r="ET84" i="41"/>
  <c r="ET83" i="41"/>
  <c r="ET82" i="41"/>
  <c r="ET79" i="41"/>
  <c r="ET78" i="41"/>
  <c r="ET77" i="41"/>
  <c r="ET75" i="41"/>
  <c r="ET74" i="41"/>
  <c r="A91" i="41"/>
  <c r="A90" i="41"/>
  <c r="A89" i="41"/>
  <c r="A88" i="41"/>
  <c r="A87" i="41"/>
  <c r="A86" i="41"/>
  <c r="A84" i="41"/>
  <c r="A83" i="41"/>
  <c r="A82" i="41"/>
  <c r="A81" i="41"/>
  <c r="A80" i="41"/>
  <c r="A79" i="41"/>
  <c r="A78" i="41"/>
  <c r="A77" i="41"/>
  <c r="A76" i="41"/>
  <c r="A75" i="41"/>
  <c r="A74" i="41"/>
  <c r="A73" i="41"/>
  <c r="CT64" i="41"/>
  <c r="CU64" i="41" s="1"/>
  <c r="D37" i="41"/>
  <c r="AD37" i="41" s="1"/>
  <c r="X37" i="41"/>
  <c r="CX46" i="41"/>
  <c r="CX47" i="41"/>
  <c r="CX48" i="41"/>
  <c r="CX49" i="41"/>
  <c r="CX50" i="41"/>
  <c r="CX51" i="41"/>
  <c r="CX52" i="41"/>
  <c r="CX53" i="41"/>
  <c r="CX54" i="41"/>
  <c r="CX55" i="41"/>
  <c r="CX56" i="41"/>
  <c r="CX58" i="41"/>
  <c r="CX59" i="41"/>
  <c r="CX60" i="41"/>
  <c r="CX61" i="41"/>
  <c r="CX62" i="41"/>
  <c r="CX63" i="41"/>
  <c r="CX45" i="41"/>
  <c r="AF37" i="41"/>
  <c r="AD29" i="41"/>
  <c r="AE29" i="41"/>
  <c r="AF29" i="41"/>
  <c r="AD30" i="41"/>
  <c r="AE30" i="41"/>
  <c r="AF30" i="41"/>
  <c r="AF4" i="41"/>
  <c r="AF5" i="41"/>
  <c r="AF6" i="41"/>
  <c r="AF7" i="41"/>
  <c r="AF8" i="41"/>
  <c r="AF9" i="41"/>
  <c r="AF10" i="41"/>
  <c r="AF11" i="41"/>
  <c r="AF12" i="41"/>
  <c r="AF13" i="41"/>
  <c r="AF14" i="41"/>
  <c r="AF15" i="41"/>
  <c r="AF16" i="41"/>
  <c r="AF17" i="41"/>
  <c r="AF21" i="41"/>
  <c r="AF22" i="41"/>
  <c r="AF23" i="41"/>
  <c r="AF24" i="41"/>
  <c r="AF25" i="41"/>
  <c r="AF26" i="41"/>
  <c r="AF27" i="41"/>
  <c r="AF28" i="41"/>
  <c r="AF31" i="41"/>
  <c r="AF32" i="41"/>
  <c r="AF33" i="41"/>
  <c r="AF34" i="41"/>
  <c r="AF35" i="41"/>
  <c r="AF36" i="41"/>
  <c r="AF3" i="41"/>
  <c r="AE4" i="41"/>
  <c r="AE5" i="41"/>
  <c r="AE6" i="41"/>
  <c r="AE7" i="41"/>
  <c r="AE8" i="41"/>
  <c r="AE9" i="41"/>
  <c r="AE10" i="41"/>
  <c r="AE11" i="41"/>
  <c r="AE12" i="41"/>
  <c r="AE13" i="41"/>
  <c r="AE14" i="41"/>
  <c r="AE15" i="41"/>
  <c r="AE16" i="41"/>
  <c r="AE17" i="41"/>
  <c r="AE21" i="41"/>
  <c r="AE22" i="41"/>
  <c r="AE23" i="41"/>
  <c r="AE24" i="41"/>
  <c r="AE25" i="41"/>
  <c r="AE26" i="41"/>
  <c r="AE27" i="41"/>
  <c r="AE28" i="41"/>
  <c r="AE31" i="41"/>
  <c r="AE32" i="41"/>
  <c r="AE33" i="41"/>
  <c r="AE34" i="41"/>
  <c r="AE35" i="41"/>
  <c r="AE36" i="41"/>
  <c r="AE3" i="41"/>
  <c r="Z38" i="41"/>
  <c r="AA38" i="41"/>
  <c r="AD12" i="41"/>
  <c r="AD13" i="41"/>
  <c r="AD14" i="41"/>
  <c r="AD15" i="41"/>
  <c r="AD16" i="41"/>
  <c r="AD17" i="41"/>
  <c r="AD21" i="41"/>
  <c r="AD22" i="41"/>
  <c r="AD23" i="41"/>
  <c r="AD24" i="41"/>
  <c r="AD25" i="41"/>
  <c r="AD26" i="41"/>
  <c r="AD27" i="41"/>
  <c r="AD28" i="41"/>
  <c r="AD31" i="41"/>
  <c r="AD32" i="41"/>
  <c r="AD33" i="41"/>
  <c r="AD34" i="41"/>
  <c r="AD35" i="41"/>
  <c r="AD5" i="41"/>
  <c r="AD6" i="41"/>
  <c r="AD7" i="41"/>
  <c r="AD8" i="41"/>
  <c r="AD9" i="41"/>
  <c r="AD10" i="41"/>
  <c r="AD4" i="41"/>
  <c r="AD11" i="41"/>
  <c r="Y37" i="41"/>
  <c r="AD36" i="41"/>
  <c r="AD3" i="41"/>
  <c r="CS43" i="41"/>
  <c r="CR43" i="41"/>
  <c r="CQ43" i="41"/>
  <c r="CP43" i="41"/>
  <c r="CO43" i="41"/>
  <c r="N17" i="27"/>
  <c r="N16" i="27"/>
  <c r="N15" i="27"/>
  <c r="L16" i="27"/>
  <c r="L15" i="27"/>
  <c r="K16" i="27"/>
  <c r="J17" i="27"/>
  <c r="J16" i="27"/>
  <c r="J15" i="27"/>
  <c r="M16" i="27"/>
  <c r="N14" i="27"/>
  <c r="N13" i="27"/>
  <c r="L14" i="27"/>
  <c r="L13" i="27"/>
  <c r="K14" i="27"/>
  <c r="J14" i="27"/>
  <c r="J13" i="27"/>
  <c r="N12" i="27"/>
  <c r="N11" i="27"/>
  <c r="L12" i="27"/>
  <c r="L11" i="27"/>
  <c r="K12" i="27"/>
  <c r="M12" i="27" s="1"/>
  <c r="J12" i="27"/>
  <c r="J11" i="27"/>
  <c r="N10" i="27"/>
  <c r="N9" i="27"/>
  <c r="K10" i="27"/>
  <c r="L10" i="27"/>
  <c r="M10" i="27"/>
  <c r="M14" i="27"/>
  <c r="L9" i="27"/>
  <c r="J10" i="27"/>
  <c r="J9" i="27"/>
  <c r="L7" i="27"/>
  <c r="K8" i="27"/>
  <c r="L8" i="27"/>
  <c r="M8" i="27"/>
  <c r="L6" i="27"/>
  <c r="N8" i="27"/>
  <c r="N7" i="27"/>
  <c r="J8" i="27"/>
  <c r="J7" i="27"/>
  <c r="N6" i="27"/>
  <c r="H109" i="33"/>
  <c r="H111" i="33"/>
  <c r="F5" i="8"/>
  <c r="K6" i="27" s="1"/>
  <c r="M6" i="27" s="1"/>
  <c r="G109" i="33"/>
  <c r="G111" i="33"/>
  <c r="E5" i="8" s="1"/>
  <c r="K5" i="27" s="1"/>
  <c r="M5" i="27" s="1"/>
  <c r="J6" i="27"/>
  <c r="J5" i="27"/>
  <c r="N5" i="27"/>
  <c r="L5" i="27"/>
  <c r="N4" i="27"/>
  <c r="L4" i="27"/>
  <c r="F109" i="33"/>
  <c r="F111" i="33"/>
  <c r="D5" i="8"/>
  <c r="K4" i="27" s="1"/>
  <c r="M4" i="27" s="1"/>
  <c r="J4" i="27"/>
  <c r="B4" i="27"/>
  <c r="I4" i="27" s="1"/>
  <c r="AE43" i="41"/>
  <c r="E12" i="28"/>
  <c r="C11" i="28"/>
  <c r="C13" i="28" s="1"/>
  <c r="D11" i="28"/>
  <c r="D13" i="28"/>
  <c r="E8" i="28"/>
  <c r="E11" i="28" s="1"/>
  <c r="E13" i="28" s="1"/>
  <c r="E9" i="28"/>
  <c r="E10" i="28"/>
  <c r="G6" i="34"/>
  <c r="F6" i="34"/>
  <c r="E6" i="34"/>
  <c r="D6" i="34"/>
  <c r="B6" i="34"/>
  <c r="N8" i="17"/>
  <c r="M8" i="17"/>
  <c r="L8" i="17"/>
  <c r="K8" i="17"/>
  <c r="J8" i="17"/>
  <c r="I8" i="17"/>
  <c r="H8" i="17"/>
  <c r="G8" i="17"/>
  <c r="F8" i="17"/>
  <c r="E8" i="17"/>
  <c r="D8" i="17"/>
  <c r="B8" i="17"/>
  <c r="D49" i="27"/>
  <c r="D50" i="27"/>
  <c r="D51" i="27"/>
  <c r="D52" i="27"/>
  <c r="D53" i="27"/>
  <c r="D54" i="27"/>
  <c r="A43" i="38"/>
  <c r="A61" i="38" s="1"/>
  <c r="A79" i="38" s="1"/>
  <c r="A44" i="38"/>
  <c r="A62" i="38"/>
  <c r="A80" i="38" s="1"/>
  <c r="A45" i="38"/>
  <c r="A63" i="38"/>
  <c r="A81" i="38"/>
  <c r="A23" i="39"/>
  <c r="A22" i="39"/>
  <c r="A24" i="22"/>
  <c r="A23" i="22"/>
  <c r="M66" i="38"/>
  <c r="M30" i="38"/>
  <c r="L66" i="38"/>
  <c r="L30" i="38"/>
  <c r="K66" i="38"/>
  <c r="K30" i="38"/>
  <c r="J66" i="38"/>
  <c r="J30" i="38"/>
  <c r="D24" i="25"/>
  <c r="E24" i="25"/>
  <c r="D25" i="25"/>
  <c r="E25" i="25"/>
  <c r="E27" i="25" s="1"/>
  <c r="D26" i="25"/>
  <c r="E26" i="25"/>
  <c r="E23" i="25"/>
  <c r="D23" i="25"/>
  <c r="B24" i="25"/>
  <c r="B25" i="25"/>
  <c r="B26" i="25"/>
  <c r="B23" i="25"/>
  <c r="I66" i="38"/>
  <c r="I30" i="38"/>
  <c r="H66" i="38"/>
  <c r="H30" i="38"/>
  <c r="G66" i="38"/>
  <c r="G30" i="38"/>
  <c r="F66" i="38"/>
  <c r="F30" i="38"/>
  <c r="E66" i="38"/>
  <c r="E30" i="38"/>
  <c r="B30" i="12"/>
  <c r="B29" i="12"/>
  <c r="B28" i="12"/>
  <c r="B27" i="12"/>
  <c r="B26" i="12"/>
  <c r="B24" i="12"/>
  <c r="B23" i="12"/>
  <c r="E30" i="12"/>
  <c r="D30" i="12"/>
  <c r="E29" i="12"/>
  <c r="D29" i="12"/>
  <c r="E28" i="12"/>
  <c r="D28" i="12"/>
  <c r="E27" i="12"/>
  <c r="D27" i="12"/>
  <c r="E26" i="12"/>
  <c r="D26" i="12"/>
  <c r="E24" i="12"/>
  <c r="D24" i="12"/>
  <c r="E23" i="12"/>
  <c r="D23" i="12"/>
  <c r="D31" i="12" s="1"/>
  <c r="D66" i="38"/>
  <c r="D30" i="38"/>
  <c r="T15" i="34"/>
  <c r="S15" i="34"/>
  <c r="R15" i="34"/>
  <c r="Q15" i="34"/>
  <c r="P15" i="34"/>
  <c r="O15" i="34"/>
  <c r="M15" i="34"/>
  <c r="L15" i="34"/>
  <c r="K15" i="34"/>
  <c r="J15" i="34"/>
  <c r="T17" i="32"/>
  <c r="S17" i="32"/>
  <c r="R17" i="32"/>
  <c r="Q17" i="32"/>
  <c r="P17" i="32"/>
  <c r="O17" i="32"/>
  <c r="M17" i="32"/>
  <c r="L17" i="32"/>
  <c r="K17" i="32"/>
  <c r="J17" i="32"/>
  <c r="AE17" i="18"/>
  <c r="AD17" i="18"/>
  <c r="AC17" i="18"/>
  <c r="AB17" i="18"/>
  <c r="AA17" i="18"/>
  <c r="Z17" i="18"/>
  <c r="X17" i="18"/>
  <c r="W17" i="18"/>
  <c r="V17" i="18"/>
  <c r="U17" i="18"/>
  <c r="V16" i="17"/>
  <c r="U16" i="17"/>
  <c r="T16" i="17"/>
  <c r="S16" i="17"/>
  <c r="R16" i="17"/>
  <c r="Q16" i="17"/>
  <c r="O16" i="17"/>
  <c r="N16" i="17"/>
  <c r="M16" i="17"/>
  <c r="L16" i="17"/>
  <c r="V15" i="25"/>
  <c r="U15" i="25"/>
  <c r="T15" i="25"/>
  <c r="S15" i="25"/>
  <c r="R15" i="25"/>
  <c r="Q15" i="25"/>
  <c r="O15" i="25"/>
  <c r="N15" i="25"/>
  <c r="M15" i="25"/>
  <c r="L15" i="25"/>
  <c r="AA15" i="14"/>
  <c r="Z15" i="14"/>
  <c r="Y15" i="14"/>
  <c r="X15" i="14"/>
  <c r="W15" i="14"/>
  <c r="V15" i="14"/>
  <c r="T15" i="14"/>
  <c r="S15" i="14"/>
  <c r="R15" i="14"/>
  <c r="Q15" i="14"/>
  <c r="Z14" i="10"/>
  <c r="Y14" i="10"/>
  <c r="X14" i="10"/>
  <c r="W14" i="10"/>
  <c r="V14" i="10"/>
  <c r="U14" i="10"/>
  <c r="S14" i="10"/>
  <c r="R14" i="10"/>
  <c r="Q14" i="10"/>
  <c r="P14" i="10"/>
  <c r="Z15" i="13"/>
  <c r="Y15" i="13"/>
  <c r="X15" i="13"/>
  <c r="W15" i="13"/>
  <c r="V15" i="13"/>
  <c r="U15" i="13"/>
  <c r="S15" i="13"/>
  <c r="R15" i="13"/>
  <c r="Q15" i="13"/>
  <c r="P15" i="13"/>
  <c r="V15" i="9"/>
  <c r="U15" i="9"/>
  <c r="T15" i="9"/>
  <c r="S15" i="9"/>
  <c r="R15" i="9"/>
  <c r="Q15" i="9"/>
  <c r="O15" i="9"/>
  <c r="N15" i="9"/>
  <c r="M15" i="9"/>
  <c r="L15" i="9"/>
  <c r="AD14" i="31"/>
  <c r="AC14" i="31"/>
  <c r="AB14" i="31"/>
  <c r="AA14" i="31"/>
  <c r="Z14" i="31"/>
  <c r="Y14" i="31"/>
  <c r="W14" i="31"/>
  <c r="V14" i="31"/>
  <c r="U14" i="31"/>
  <c r="T14" i="31"/>
  <c r="AK14" i="12"/>
  <c r="AJ14" i="12"/>
  <c r="AI14" i="12"/>
  <c r="AH14" i="12"/>
  <c r="AG14" i="12"/>
  <c r="AF14" i="12"/>
  <c r="AD14" i="12"/>
  <c r="AC14" i="12"/>
  <c r="AB14" i="12"/>
  <c r="AA14" i="12"/>
  <c r="AC13" i="8"/>
  <c r="AB13" i="8"/>
  <c r="AA13" i="8"/>
  <c r="Z13" i="8"/>
  <c r="Y13" i="8"/>
  <c r="X13" i="8"/>
  <c r="V13" i="8"/>
  <c r="U13" i="8"/>
  <c r="T13" i="8"/>
  <c r="S13" i="8"/>
  <c r="A24" i="39"/>
  <c r="A21" i="39"/>
  <c r="A20" i="39"/>
  <c r="A19" i="39"/>
  <c r="A18" i="39"/>
  <c r="A17" i="39"/>
  <c r="A16" i="39"/>
  <c r="A15" i="39"/>
  <c r="A14" i="39"/>
  <c r="A10" i="39"/>
  <c r="A9" i="39"/>
  <c r="A6" i="39"/>
  <c r="A5" i="39"/>
  <c r="A4" i="39"/>
  <c r="A18" i="22"/>
  <c r="A17" i="22"/>
  <c r="A16" i="22"/>
  <c r="A15" i="22"/>
  <c r="A19" i="22"/>
  <c r="A20" i="22"/>
  <c r="A21" i="22"/>
  <c r="A22" i="22"/>
  <c r="A25" i="22"/>
  <c r="E33" i="32"/>
  <c r="D33" i="32"/>
  <c r="D27" i="25"/>
  <c r="E32" i="14"/>
  <c r="D32" i="14"/>
  <c r="E29" i="10"/>
  <c r="D29" i="10"/>
  <c r="E32" i="13"/>
  <c r="D32" i="13"/>
  <c r="E31" i="9"/>
  <c r="D31" i="9"/>
  <c r="E30" i="31"/>
  <c r="D30" i="31"/>
  <c r="D26" i="8"/>
  <c r="E26" i="8"/>
  <c r="D27" i="8"/>
  <c r="E27" i="8"/>
  <c r="D28" i="8"/>
  <c r="E28" i="8"/>
  <c r="D29" i="8"/>
  <c r="E29" i="8"/>
  <c r="B26" i="8"/>
  <c r="B27" i="8"/>
  <c r="B28" i="8"/>
  <c r="B29" i="8"/>
  <c r="D23" i="8"/>
  <c r="E23" i="8"/>
  <c r="E30" i="8" s="1"/>
  <c r="D25" i="8"/>
  <c r="E25" i="8"/>
  <c r="E22" i="8"/>
  <c r="D22" i="8"/>
  <c r="D30" i="8" s="1"/>
  <c r="C66" i="38"/>
  <c r="C30" i="38"/>
  <c r="B68" i="38"/>
  <c r="B67" i="38"/>
  <c r="B66" i="38" s="1"/>
  <c r="B50" i="38"/>
  <c r="B49" i="38"/>
  <c r="B48" i="38" s="1"/>
  <c r="B32" i="38"/>
  <c r="B31" i="38"/>
  <c r="B30" i="38" s="1"/>
  <c r="A42" i="38"/>
  <c r="A60" i="38"/>
  <c r="A78" i="38" s="1"/>
  <c r="A41" i="38"/>
  <c r="A59" i="38" s="1"/>
  <c r="A77" i="38" s="1"/>
  <c r="A40" i="38"/>
  <c r="A58" i="38"/>
  <c r="A76" i="38" s="1"/>
  <c r="A75" i="38"/>
  <c r="A37" i="38"/>
  <c r="A55" i="38"/>
  <c r="A73" i="38" s="1"/>
  <c r="A36" i="38"/>
  <c r="A54" i="38" s="1"/>
  <c r="A72" i="38" s="1"/>
  <c r="A53" i="38"/>
  <c r="A71" i="38"/>
  <c r="A32" i="38"/>
  <c r="A50" i="38"/>
  <c r="A68" i="38" s="1"/>
  <c r="A31" i="38"/>
  <c r="A49" i="38" s="1"/>
  <c r="A67" i="38" s="1"/>
  <c r="A48" i="38"/>
  <c r="A66" i="38" s="1"/>
  <c r="M47" i="38"/>
  <c r="M65" i="38" s="1"/>
  <c r="L47" i="38"/>
  <c r="L65" i="38" s="1"/>
  <c r="K47" i="38"/>
  <c r="K65" i="38" s="1"/>
  <c r="J47" i="38"/>
  <c r="J65" i="38" s="1"/>
  <c r="I47" i="38"/>
  <c r="I65" i="38" s="1"/>
  <c r="H47" i="38"/>
  <c r="H65" i="38" s="1"/>
  <c r="G47" i="38"/>
  <c r="G65" i="38" s="1"/>
  <c r="F47" i="38"/>
  <c r="F65" i="38" s="1"/>
  <c r="E47" i="38"/>
  <c r="E65" i="38" s="1"/>
  <c r="D47" i="38"/>
  <c r="D65" i="38" s="1"/>
  <c r="C47" i="38"/>
  <c r="C65" i="38" s="1"/>
  <c r="M48" i="38"/>
  <c r="L48" i="38"/>
  <c r="K48" i="38"/>
  <c r="J48" i="38"/>
  <c r="I48" i="38"/>
  <c r="H48" i="38"/>
  <c r="G48" i="38"/>
  <c r="F48" i="38"/>
  <c r="E48" i="38"/>
  <c r="D48" i="38"/>
  <c r="C48" i="38"/>
  <c r="B29" i="38"/>
  <c r="E31" i="12"/>
  <c r="B23" i="8"/>
  <c r="B25" i="8"/>
  <c r="B22" i="8"/>
  <c r="A14" i="22"/>
  <c r="A11" i="22"/>
  <c r="A10" i="22"/>
  <c r="A7" i="22"/>
  <c r="A6" i="22"/>
  <c r="A5" i="22"/>
  <c r="G85" i="27"/>
  <c r="G84" i="27"/>
  <c r="G83" i="27"/>
  <c r="G82" i="27"/>
  <c r="G81" i="27"/>
  <c r="G80" i="27"/>
  <c r="G79" i="27"/>
  <c r="G78" i="27"/>
  <c r="G77" i="27"/>
  <c r="G76" i="27"/>
  <c r="G75" i="27"/>
  <c r="G74" i="27"/>
  <c r="G73" i="27"/>
  <c r="G72" i="27"/>
  <c r="G71" i="27"/>
  <c r="G70" i="27"/>
  <c r="G69" i="27"/>
  <c r="D44" i="27"/>
  <c r="D73" i="27" s="1"/>
  <c r="D40" i="27"/>
  <c r="D63" i="27"/>
  <c r="D85" i="27" s="1"/>
  <c r="D62" i="27"/>
  <c r="D84" i="27" s="1"/>
  <c r="D61" i="27"/>
  <c r="D83" i="27" s="1"/>
  <c r="D60" i="27"/>
  <c r="D82" i="27" s="1"/>
  <c r="D59" i="27"/>
  <c r="D81" i="27" s="1"/>
  <c r="D57" i="27"/>
  <c r="D79" i="27" s="1"/>
  <c r="D55" i="27"/>
  <c r="D77" i="27" s="1"/>
  <c r="D47" i="27"/>
  <c r="D76" i="27"/>
  <c r="D46" i="27"/>
  <c r="D75" i="27"/>
  <c r="D45" i="27"/>
  <c r="D74" i="27"/>
  <c r="D43" i="27"/>
  <c r="D72" i="27" s="1"/>
  <c r="D42" i="27"/>
  <c r="D71" i="27" s="1"/>
  <c r="D41" i="27"/>
  <c r="D70" i="27" s="1"/>
  <c r="D69" i="27"/>
  <c r="W7" i="18"/>
  <c r="V7" i="18"/>
  <c r="U7" i="18"/>
  <c r="T7" i="18"/>
  <c r="S7" i="18"/>
  <c r="R7" i="18"/>
  <c r="Q7" i="18"/>
  <c r="P7" i="18"/>
  <c r="O7" i="18"/>
  <c r="N7" i="18"/>
  <c r="M7" i="18"/>
  <c r="L7" i="18"/>
  <c r="K7" i="18"/>
  <c r="J7" i="18"/>
  <c r="I7" i="18"/>
  <c r="H7" i="18"/>
  <c r="G7" i="18"/>
  <c r="F7" i="18"/>
  <c r="E7" i="18"/>
  <c r="D7" i="18"/>
  <c r="B7" i="18"/>
  <c r="B7" i="17"/>
  <c r="N7" i="17"/>
  <c r="M7" i="17"/>
  <c r="L7" i="17"/>
  <c r="K7" i="17"/>
  <c r="J7" i="17"/>
  <c r="I7" i="17"/>
  <c r="H7" i="17"/>
  <c r="G7" i="17"/>
  <c r="F7" i="17"/>
  <c r="E7" i="17"/>
  <c r="D7" i="17"/>
  <c r="CQ109" i="33"/>
  <c r="CL109" i="33"/>
  <c r="CL111" i="33"/>
  <c r="F6" i="32" s="1"/>
  <c r="CH109" i="33"/>
  <c r="CG109" i="33"/>
  <c r="CG111" i="33"/>
  <c r="V6" i="18" s="1"/>
  <c r="CE109" i="33"/>
  <c r="CE111" i="33" s="1"/>
  <c r="T6" i="18" s="1"/>
  <c r="BS109" i="33"/>
  <c r="BS111" i="33"/>
  <c r="H6" i="18" s="1"/>
  <c r="BO109" i="33"/>
  <c r="BN109" i="33" s="1"/>
  <c r="BM109" i="33"/>
  <c r="BL109" i="33"/>
  <c r="BL111" i="33" s="1"/>
  <c r="M6" i="17" s="1"/>
  <c r="BK109" i="33"/>
  <c r="BK111" i="33"/>
  <c r="L6" i="17" s="1"/>
  <c r="BJ109" i="33"/>
  <c r="BJ111" i="33" s="1"/>
  <c r="K6" i="17" s="1"/>
  <c r="BI109" i="33"/>
  <c r="BI111" i="33"/>
  <c r="J6" i="17" s="1"/>
  <c r="BH109" i="33"/>
  <c r="BH111" i="33" s="1"/>
  <c r="I6" i="17" s="1"/>
  <c r="BC109" i="33"/>
  <c r="BC111" i="33"/>
  <c r="D6" i="17" s="1"/>
  <c r="AZ109" i="33"/>
  <c r="AZ111" i="33" s="1"/>
  <c r="E7" i="25" s="1"/>
  <c r="BA109" i="33"/>
  <c r="BA111" i="33"/>
  <c r="F7" i="25" s="1"/>
  <c r="AY109" i="33"/>
  <c r="AY111" i="33" s="1"/>
  <c r="D7" i="25" s="1"/>
  <c r="D33" i="27"/>
  <c r="D32" i="27"/>
  <c r="D31" i="27"/>
  <c r="D8" i="27"/>
  <c r="AW109" i="33"/>
  <c r="D30" i="27"/>
  <c r="D29" i="27"/>
  <c r="D28" i="27"/>
  <c r="D27" i="27"/>
  <c r="D25" i="27"/>
  <c r="D24" i="27"/>
  <c r="D23" i="27"/>
  <c r="D22" i="27"/>
  <c r="D20" i="27"/>
  <c r="D19" i="27"/>
  <c r="D18" i="27"/>
  <c r="D17" i="27"/>
  <c r="AA109" i="33"/>
  <c r="AA111" i="33" s="1"/>
  <c r="I7" i="9" s="1"/>
  <c r="X109" i="33"/>
  <c r="X111" i="33"/>
  <c r="F7" i="9" s="1"/>
  <c r="T109" i="33"/>
  <c r="T111" i="33" s="1"/>
  <c r="G5" i="31" s="1"/>
  <c r="D16" i="27"/>
  <c r="D14" i="27"/>
  <c r="D11" i="27"/>
  <c r="D9" i="27"/>
  <c r="D6" i="27"/>
  <c r="D5" i="27"/>
  <c r="E17" i="28"/>
  <c r="E5" i="28"/>
  <c r="E7" i="28"/>
  <c r="AR109" i="33"/>
  <c r="AR111" i="33"/>
  <c r="H7" i="10" s="1"/>
  <c r="AI109" i="33"/>
  <c r="AI111" i="33" s="1"/>
  <c r="J7" i="13" s="1"/>
  <c r="AL109" i="33"/>
  <c r="AL111" i="33"/>
  <c r="M7" i="13" s="1"/>
  <c r="AK109" i="33"/>
  <c r="AK111" i="33" s="1"/>
  <c r="L7" i="13" s="1"/>
  <c r="AD109" i="33"/>
  <c r="AD111" i="33"/>
  <c r="E7" i="13" s="1"/>
  <c r="AF109" i="33"/>
  <c r="AG109" i="33"/>
  <c r="AG111" i="33"/>
  <c r="H7" i="13" s="1"/>
  <c r="O109" i="33"/>
  <c r="I109" i="33"/>
  <c r="I111" i="33"/>
  <c r="G5" i="8" s="1"/>
  <c r="AE15" i="18"/>
  <c r="AD15" i="18"/>
  <c r="AC15" i="18"/>
  <c r="AB15" i="18"/>
  <c r="AA16" i="18"/>
  <c r="Z16" i="18"/>
  <c r="Y16" i="18"/>
  <c r="X16" i="18"/>
  <c r="W16" i="18"/>
  <c r="W15" i="18"/>
  <c r="V15" i="18"/>
  <c r="U15" i="18"/>
  <c r="U14" i="18"/>
  <c r="L14" i="17"/>
  <c r="CR109" i="33"/>
  <c r="CR111" i="33" s="1"/>
  <c r="CT6" i="33"/>
  <c r="CT7" i="33"/>
  <c r="CT8" i="33"/>
  <c r="CT9" i="33"/>
  <c r="CT10" i="33"/>
  <c r="CT11" i="33"/>
  <c r="CT12" i="33"/>
  <c r="CT13" i="33"/>
  <c r="CT14" i="33"/>
  <c r="CT15" i="33"/>
  <c r="CT16" i="33"/>
  <c r="CT17" i="33"/>
  <c r="CT18" i="33"/>
  <c r="CT19" i="33"/>
  <c r="CT20" i="33"/>
  <c r="CT21" i="33"/>
  <c r="CT22" i="33"/>
  <c r="CT23" i="33"/>
  <c r="CT24" i="33"/>
  <c r="CT25" i="33"/>
  <c r="CT26" i="33"/>
  <c r="CT27" i="33"/>
  <c r="CT28" i="33"/>
  <c r="CT29" i="33"/>
  <c r="CT30" i="33"/>
  <c r="CT31" i="33"/>
  <c r="CT32" i="33"/>
  <c r="CT33" i="33"/>
  <c r="CT34" i="33"/>
  <c r="CT35" i="33"/>
  <c r="CT36" i="33"/>
  <c r="CT37" i="33"/>
  <c r="CT38" i="33"/>
  <c r="CT39" i="33"/>
  <c r="CT40" i="33"/>
  <c r="CT41" i="33"/>
  <c r="CT42" i="33"/>
  <c r="CT43" i="33"/>
  <c r="CT44" i="33"/>
  <c r="CT45" i="33"/>
  <c r="CT46" i="33"/>
  <c r="CT47" i="33"/>
  <c r="CT48" i="33"/>
  <c r="CT49" i="33"/>
  <c r="CT50" i="33"/>
  <c r="CT51" i="33"/>
  <c r="CT52" i="33"/>
  <c r="CT53" i="33"/>
  <c r="CT54" i="33"/>
  <c r="CT55" i="33"/>
  <c r="CT56" i="33"/>
  <c r="CT57" i="33"/>
  <c r="CT58" i="33"/>
  <c r="CT59" i="33"/>
  <c r="CT60" i="33"/>
  <c r="CT61" i="33"/>
  <c r="CT62" i="33"/>
  <c r="CT63" i="33"/>
  <c r="CT64" i="33"/>
  <c r="CT65" i="33"/>
  <c r="CT66" i="33"/>
  <c r="CT67" i="33"/>
  <c r="CT68" i="33"/>
  <c r="CT69" i="33"/>
  <c r="CT70" i="33"/>
  <c r="CT71" i="33"/>
  <c r="CT72" i="33"/>
  <c r="CT73" i="33"/>
  <c r="CT74" i="33"/>
  <c r="CT75" i="33"/>
  <c r="CT76" i="33"/>
  <c r="CT77" i="33"/>
  <c r="CT78" i="33"/>
  <c r="CT79" i="33"/>
  <c r="CT80" i="33"/>
  <c r="CT81" i="33"/>
  <c r="CT82" i="33"/>
  <c r="CT83" i="33"/>
  <c r="CT84" i="33"/>
  <c r="CT85" i="33"/>
  <c r="CT86" i="33"/>
  <c r="CT87" i="33"/>
  <c r="CT88" i="33"/>
  <c r="CT89" i="33"/>
  <c r="CT90" i="33"/>
  <c r="CT91" i="33"/>
  <c r="CU85" i="33"/>
  <c r="CU86" i="33"/>
  <c r="CU87" i="33"/>
  <c r="CU88" i="33"/>
  <c r="CU89" i="33"/>
  <c r="CU90" i="33"/>
  <c r="CU14" i="33"/>
  <c r="CU13" i="33"/>
  <c r="CU12" i="33"/>
  <c r="CM109" i="33"/>
  <c r="CI109" i="33"/>
  <c r="BB109" i="33"/>
  <c r="AM109" i="33"/>
  <c r="AS109" i="33"/>
  <c r="AB109" i="33"/>
  <c r="J109" i="33"/>
  <c r="P109" i="33"/>
  <c r="E109" i="33"/>
  <c r="CQ99" i="33"/>
  <c r="CO99" i="33"/>
  <c r="CN99" i="33"/>
  <c r="CM99" i="33"/>
  <c r="CL99" i="33"/>
  <c r="CJ99" i="33"/>
  <c r="CK99" i="33"/>
  <c r="CI99" i="33"/>
  <c r="CH99" i="33"/>
  <c r="BP99" i="33"/>
  <c r="BQ99" i="33"/>
  <c r="BR99" i="33"/>
  <c r="BS99" i="33"/>
  <c r="BT99" i="33"/>
  <c r="BU99" i="33"/>
  <c r="BV99" i="33"/>
  <c r="BW99" i="33"/>
  <c r="BY99" i="33"/>
  <c r="BZ99" i="33"/>
  <c r="CA99" i="33"/>
  <c r="CB99" i="33"/>
  <c r="CC99" i="33"/>
  <c r="CD99" i="33"/>
  <c r="CE99" i="33"/>
  <c r="CG99" i="33"/>
  <c r="BO99" i="33"/>
  <c r="BN99" i="33"/>
  <c r="BM99" i="33"/>
  <c r="BD99" i="33"/>
  <c r="BE99" i="33"/>
  <c r="BF99" i="33"/>
  <c r="BG99" i="33"/>
  <c r="BH99" i="33"/>
  <c r="BI99" i="33"/>
  <c r="BJ99" i="33"/>
  <c r="BL99" i="33"/>
  <c r="BC99" i="33"/>
  <c r="BB99" i="33"/>
  <c r="CM98" i="33"/>
  <c r="CI98" i="33"/>
  <c r="BN98" i="33"/>
  <c r="BB98" i="33"/>
  <c r="BA99" i="33"/>
  <c r="AZ99" i="33"/>
  <c r="AY99" i="33"/>
  <c r="AX99" i="33"/>
  <c r="AX98" i="33"/>
  <c r="AW99" i="33"/>
  <c r="AU99" i="33"/>
  <c r="AV99" i="33"/>
  <c r="AT99" i="33"/>
  <c r="AS99" i="33"/>
  <c r="AS98" i="33"/>
  <c r="AR99" i="33"/>
  <c r="AO99" i="33"/>
  <c r="AP99" i="33"/>
  <c r="AQ99" i="33"/>
  <c r="AN99" i="33"/>
  <c r="AM99" i="33"/>
  <c r="AL99" i="33"/>
  <c r="AE99" i="33"/>
  <c r="AF99" i="33"/>
  <c r="AG99" i="33"/>
  <c r="AH99" i="33"/>
  <c r="AJ99" i="33"/>
  <c r="AK99" i="33"/>
  <c r="AB98" i="33"/>
  <c r="AC99" i="33"/>
  <c r="AB99" i="33"/>
  <c r="AA99" i="33"/>
  <c r="W99" i="33"/>
  <c r="X99" i="33"/>
  <c r="Y99" i="33"/>
  <c r="Z99" i="33"/>
  <c r="V99" i="33"/>
  <c r="U99" i="33"/>
  <c r="U98" i="33"/>
  <c r="P98" i="33"/>
  <c r="T99" i="33"/>
  <c r="S99" i="33"/>
  <c r="Q99" i="33"/>
  <c r="P99" i="33"/>
  <c r="L99" i="33"/>
  <c r="M99" i="33"/>
  <c r="N99" i="33"/>
  <c r="J99" i="33"/>
  <c r="I99" i="33"/>
  <c r="G99" i="33"/>
  <c r="H99" i="33"/>
  <c r="E99" i="33"/>
  <c r="BB97" i="33"/>
  <c r="E97" i="33"/>
  <c r="CU5" i="33"/>
  <c r="CU6" i="33"/>
  <c r="CU7" i="33"/>
  <c r="CU8" i="33"/>
  <c r="CU9" i="33"/>
  <c r="CU10" i="33"/>
  <c r="CU11" i="33"/>
  <c r="CU15" i="33"/>
  <c r="CU16" i="33"/>
  <c r="CU17" i="33"/>
  <c r="CU18" i="33"/>
  <c r="CU19" i="33"/>
  <c r="CU20" i="33"/>
  <c r="CU21" i="33"/>
  <c r="CU22" i="33"/>
  <c r="CU23" i="33"/>
  <c r="CU24" i="33"/>
  <c r="CU25" i="33"/>
  <c r="CU26" i="33"/>
  <c r="CU27" i="33"/>
  <c r="CU28" i="33"/>
  <c r="CU29" i="33"/>
  <c r="CU30" i="33"/>
  <c r="CU31" i="33"/>
  <c r="CU32" i="33"/>
  <c r="CU33" i="33"/>
  <c r="CU34" i="33"/>
  <c r="CU35" i="33"/>
  <c r="CU36" i="33"/>
  <c r="CU37" i="33"/>
  <c r="CU38" i="33"/>
  <c r="CU39" i="33"/>
  <c r="CU40" i="33"/>
  <c r="CU41" i="33"/>
  <c r="CU42" i="33"/>
  <c r="CU43" i="33"/>
  <c r="CU44" i="33"/>
  <c r="CU45" i="33"/>
  <c r="CU46" i="33"/>
  <c r="CU47" i="33"/>
  <c r="CU48" i="33"/>
  <c r="CU49" i="33"/>
  <c r="CU50" i="33"/>
  <c r="CU51" i="33"/>
  <c r="CU52" i="33"/>
  <c r="CU53" i="33"/>
  <c r="CU54" i="33"/>
  <c r="CU55" i="33"/>
  <c r="CU56" i="33"/>
  <c r="CU57" i="33"/>
  <c r="CU58" i="33"/>
  <c r="CU59" i="33"/>
  <c r="CU60" i="33"/>
  <c r="CU61" i="33"/>
  <c r="CU62" i="33"/>
  <c r="CU63" i="33"/>
  <c r="CU64" i="33"/>
  <c r="CU65" i="33"/>
  <c r="CU66" i="33"/>
  <c r="CU67" i="33"/>
  <c r="CU68" i="33"/>
  <c r="CU69" i="33"/>
  <c r="CU70" i="33"/>
  <c r="CU71" i="33"/>
  <c r="CU72" i="33"/>
  <c r="CU73" i="33"/>
  <c r="CU74" i="33"/>
  <c r="CU75" i="33"/>
  <c r="CU76" i="33"/>
  <c r="CU77" i="33"/>
  <c r="CU78" i="33"/>
  <c r="CU79" i="33"/>
  <c r="CU80" i="33"/>
  <c r="CU81" i="33"/>
  <c r="CU82" i="33"/>
  <c r="CU83" i="33"/>
  <c r="CU84" i="33"/>
  <c r="CU91" i="33"/>
  <c r="CU4" i="33"/>
  <c r="S50" i="36"/>
  <c r="S49" i="36"/>
  <c r="S48" i="36"/>
  <c r="S47" i="36"/>
  <c r="S46" i="36"/>
  <c r="S45" i="36"/>
  <c r="S44" i="36"/>
  <c r="S43" i="36"/>
  <c r="S42" i="36"/>
  <c r="S41" i="36"/>
  <c r="S40" i="36"/>
  <c r="D34" i="36"/>
  <c r="E52" i="36" s="1"/>
  <c r="A44" i="36"/>
  <c r="A50" i="36"/>
  <c r="A49" i="36"/>
  <c r="A48" i="36"/>
  <c r="A47" i="36"/>
  <c r="A46" i="36"/>
  <c r="A45" i="36"/>
  <c r="A43" i="36"/>
  <c r="A42" i="36"/>
  <c r="A41" i="36"/>
  <c r="A40" i="36"/>
  <c r="P14" i="34"/>
  <c r="O14" i="34"/>
  <c r="N14" i="34"/>
  <c r="M14" i="34"/>
  <c r="L14" i="34"/>
  <c r="T13" i="34"/>
  <c r="S13" i="34"/>
  <c r="R13" i="34"/>
  <c r="Q13" i="34"/>
  <c r="L13" i="34"/>
  <c r="K13" i="34"/>
  <c r="J13" i="34"/>
  <c r="J12" i="34"/>
  <c r="P16" i="32"/>
  <c r="O16" i="32"/>
  <c r="N16" i="32"/>
  <c r="M16" i="32"/>
  <c r="L16" i="32"/>
  <c r="T15" i="32"/>
  <c r="S15" i="32"/>
  <c r="R15" i="32"/>
  <c r="Q15" i="32"/>
  <c r="L15" i="32"/>
  <c r="K15" i="32"/>
  <c r="J15" i="32"/>
  <c r="J14" i="32"/>
  <c r="R15" i="17"/>
  <c r="Q15" i="17"/>
  <c r="P15" i="17"/>
  <c r="O15" i="17"/>
  <c r="N15" i="17"/>
  <c r="V14" i="17"/>
  <c r="U14" i="17"/>
  <c r="T14" i="17"/>
  <c r="S14" i="17"/>
  <c r="N14" i="17"/>
  <c r="M14" i="17"/>
  <c r="L13" i="17"/>
  <c r="R14" i="25"/>
  <c r="Q14" i="25"/>
  <c r="P14" i="25"/>
  <c r="O14" i="25"/>
  <c r="N14" i="25"/>
  <c r="V13" i="25"/>
  <c r="U13" i="25"/>
  <c r="T13" i="25"/>
  <c r="S13" i="25"/>
  <c r="N13" i="25"/>
  <c r="M13" i="25"/>
  <c r="L13" i="25"/>
  <c r="W14" i="14"/>
  <c r="V14" i="14"/>
  <c r="U14" i="14"/>
  <c r="T14" i="14"/>
  <c r="S14" i="14"/>
  <c r="AA13" i="14"/>
  <c r="Z13" i="14"/>
  <c r="Y13" i="14"/>
  <c r="X13" i="14"/>
  <c r="S13" i="14"/>
  <c r="R13" i="14"/>
  <c r="Q13" i="14"/>
  <c r="Q12" i="14"/>
  <c r="V13" i="10"/>
  <c r="U13" i="10"/>
  <c r="T13" i="10"/>
  <c r="S13" i="10"/>
  <c r="R13" i="10"/>
  <c r="Z12" i="10"/>
  <c r="Y12" i="10"/>
  <c r="X12" i="10"/>
  <c r="W12" i="10"/>
  <c r="R12" i="10"/>
  <c r="Q12" i="10"/>
  <c r="P12" i="10"/>
  <c r="P11" i="10"/>
  <c r="V14" i="13"/>
  <c r="U14" i="13"/>
  <c r="T14" i="13"/>
  <c r="S14" i="13"/>
  <c r="R14" i="13"/>
  <c r="Z13" i="13"/>
  <c r="Y13" i="13"/>
  <c r="X13" i="13"/>
  <c r="W13" i="13"/>
  <c r="R13" i="13"/>
  <c r="Q13" i="13"/>
  <c r="P13" i="13"/>
  <c r="R14" i="9"/>
  <c r="Q14" i="9"/>
  <c r="P14" i="9"/>
  <c r="O14" i="9"/>
  <c r="N14" i="9"/>
  <c r="V13" i="9"/>
  <c r="U13" i="9"/>
  <c r="T13" i="9"/>
  <c r="S13" i="9"/>
  <c r="N13" i="9"/>
  <c r="M13" i="9"/>
  <c r="L13" i="9"/>
  <c r="Z13" i="31"/>
  <c r="Y13" i="31"/>
  <c r="X13" i="31"/>
  <c r="W13" i="31"/>
  <c r="V13" i="31"/>
  <c r="AD12" i="31"/>
  <c r="AC12" i="31"/>
  <c r="AB12" i="31"/>
  <c r="AA12" i="31"/>
  <c r="V12" i="31"/>
  <c r="U12" i="31"/>
  <c r="T12" i="31"/>
  <c r="T11" i="31"/>
  <c r="AK12" i="12"/>
  <c r="AJ12" i="12"/>
  <c r="AI12" i="12"/>
  <c r="AH12" i="12"/>
  <c r="AG13" i="12"/>
  <c r="AF13" i="12"/>
  <c r="AE13" i="12"/>
  <c r="AD13" i="12"/>
  <c r="AC12" i="12"/>
  <c r="AC13" i="12"/>
  <c r="AB12" i="12"/>
  <c r="AA12" i="12"/>
  <c r="AA11" i="12"/>
  <c r="CT5" i="33"/>
  <c r="CT4" i="33"/>
  <c r="H6" i="12" l="1"/>
  <c r="CT93" i="33"/>
  <c r="BM111" i="33"/>
  <c r="N6" i="17" s="1"/>
  <c r="CQ93" i="33"/>
  <c r="C285" i="43"/>
  <c r="C318" i="43"/>
  <c r="C362" i="43" s="1"/>
  <c r="F99" i="33"/>
  <c r="BK99" i="33"/>
  <c r="CF99" i="33"/>
  <c r="BX99" i="33"/>
  <c r="CP99" i="33"/>
  <c r="C52" i="43"/>
  <c r="C64" i="43"/>
  <c r="C72" i="43"/>
  <c r="C76" i="43"/>
  <c r="C80" i="43"/>
  <c r="C286" i="43"/>
  <c r="C319" i="43"/>
  <c r="C363" i="43" s="1"/>
  <c r="C321" i="43"/>
  <c r="C365" i="43" s="1"/>
  <c r="C288" i="43"/>
  <c r="D35" i="36"/>
  <c r="K99" i="33"/>
  <c r="O99" i="33"/>
  <c r="R99" i="33"/>
  <c r="AI99" i="33"/>
  <c r="D15" i="27"/>
  <c r="D48" i="27"/>
  <c r="D56" i="27"/>
  <c r="D78" i="27" s="1"/>
  <c r="D58" i="27"/>
  <c r="D80" i="27" s="1"/>
  <c r="ET73" i="41"/>
  <c r="CI67" i="41"/>
  <c r="C61" i="43"/>
  <c r="C69" i="43"/>
  <c r="C9" i="43"/>
  <c r="C13" i="43"/>
  <c r="C28" i="43"/>
  <c r="C23" i="43"/>
  <c r="Q116" i="33"/>
  <c r="C12" i="43"/>
  <c r="C311" i="43"/>
  <c r="C355" i="43" s="1"/>
  <c r="C344" i="43"/>
  <c r="AD99" i="33"/>
  <c r="U109" i="33"/>
  <c r="AX109" i="33"/>
  <c r="D4" i="27"/>
  <c r="D10" i="27"/>
  <c r="K116" i="33"/>
  <c r="O116" i="33"/>
  <c r="AU116" i="33"/>
  <c r="C38" i="43"/>
  <c r="C320" i="43"/>
  <c r="C364" i="43" s="1"/>
  <c r="C287" i="43"/>
  <c r="C306" i="43"/>
  <c r="C350" i="43" s="1"/>
  <c r="C339" i="43"/>
  <c r="C281" i="43"/>
  <c r="C314" i="43"/>
  <c r="C358" i="43" s="1"/>
  <c r="C291" i="43"/>
  <c r="C324" i="43"/>
  <c r="C368" i="43" s="1"/>
  <c r="C333" i="43"/>
  <c r="M36" i="27"/>
  <c r="E70" i="41"/>
  <c r="E97" i="41" s="1"/>
  <c r="F39" i="36"/>
  <c r="B237" i="43" s="1"/>
  <c r="C282" i="43"/>
  <c r="C315" i="43"/>
  <c r="C359" i="43" s="1"/>
  <c r="C316" i="43"/>
  <c r="C360" i="43" s="1"/>
  <c r="C283" i="43"/>
  <c r="C290" i="43"/>
  <c r="C323" i="43"/>
  <c r="C367" i="43" s="1"/>
  <c r="B53" i="38"/>
  <c r="M34" i="27"/>
  <c r="M37" i="27"/>
  <c r="CM70" i="41"/>
  <c r="CM97" i="41" s="1"/>
  <c r="C322" i="43"/>
  <c r="C366" i="43" s="1"/>
  <c r="B24" i="38"/>
  <c r="B71" i="38"/>
  <c r="M35" i="27"/>
  <c r="B81" i="27"/>
  <c r="I161" i="27" s="1"/>
  <c r="I132" i="27"/>
  <c r="S111" i="33"/>
  <c r="F5" i="31" s="1"/>
  <c r="K41" i="27" s="1"/>
  <c r="M41" i="27" s="1"/>
  <c r="AJ111" i="33"/>
  <c r="K7" i="13" s="1"/>
  <c r="K67" i="27" s="1"/>
  <c r="M67" i="27" s="1"/>
  <c r="K68" i="27"/>
  <c r="M68" i="27" s="1"/>
  <c r="AN111" i="33"/>
  <c r="D7" i="10" s="1"/>
  <c r="K74" i="27" s="1"/>
  <c r="M74" i="27" s="1"/>
  <c r="AU111" i="33"/>
  <c r="E7" i="14" s="1"/>
  <c r="K82" i="27" s="1"/>
  <c r="M82" i="27" s="1"/>
  <c r="M120" i="27"/>
  <c r="M123" i="27"/>
  <c r="M80" i="27"/>
  <c r="K25" i="27"/>
  <c r="M25" i="27" s="1"/>
  <c r="L88" i="27"/>
  <c r="M87" i="27"/>
  <c r="M101" i="27"/>
  <c r="M126" i="27"/>
  <c r="M90" i="27"/>
  <c r="M134" i="27"/>
  <c r="N139" i="27"/>
  <c r="N142" i="27"/>
  <c r="I138" i="27"/>
  <c r="C334" i="43" l="1"/>
  <c r="C301" i="43"/>
  <c r="C325" i="43"/>
  <c r="C292" i="43"/>
  <c r="L89" i="27"/>
  <c r="M89" i="27" s="1"/>
  <c r="M88" i="27"/>
  <c r="C335" i="43"/>
  <c r="C302" i="43"/>
  <c r="C330" i="43"/>
  <c r="C297" i="43"/>
  <c r="C296" i="43"/>
  <c r="C329" i="43"/>
  <c r="CS111" i="33"/>
  <c r="CS121" i="33" s="1"/>
  <c r="C326" i="43"/>
  <c r="C293" i="43"/>
  <c r="C327" i="43"/>
  <c r="C294" i="43"/>
  <c r="C331" i="43"/>
  <c r="C298" i="43"/>
  <c r="C332" i="43"/>
  <c r="C299" i="43"/>
  <c r="C346" i="43" l="1"/>
  <c r="C313" i="43"/>
  <c r="C357" i="43" s="1"/>
  <c r="C303" i="43"/>
  <c r="C347" i="43" s="1"/>
  <c r="C336" i="43"/>
  <c r="C342" i="43"/>
  <c r="C309" i="43"/>
  <c r="C353" i="43" s="1"/>
  <c r="C304" i="43"/>
  <c r="C348" i="43" s="1"/>
  <c r="C337" i="43"/>
  <c r="C307" i="43"/>
  <c r="C351" i="43" s="1"/>
  <c r="C340" i="43"/>
  <c r="C308" i="43"/>
  <c r="C352" i="43" s="1"/>
  <c r="C341" i="43"/>
  <c r="C312" i="43"/>
  <c r="C356" i="43" s="1"/>
  <c r="C345" i="43"/>
  <c r="C310" i="43"/>
  <c r="C354" i="43" s="1"/>
  <c r="C343" i="43"/>
  <c r="C338" i="43"/>
  <c r="C305" i="43"/>
  <c r="C349"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Niño Martinez</author>
  </authors>
  <commentList>
    <comment ref="A1" authorId="0" shapeId="0" xr:uid="{00000000-0006-0000-0200-000001000000}">
      <text>
        <r>
          <rPr>
            <sz val="10"/>
            <color indexed="81"/>
            <rFont val="ArialMT"/>
          </rPr>
          <t xml:space="preserve">Incluir todas las cuentas y su valor
</t>
        </r>
      </text>
    </comment>
    <comment ref="CS1" authorId="0" shapeId="0" xr:uid="{00000000-0006-0000-0200-000002000000}">
      <text>
        <r>
          <rPr>
            <sz val="10"/>
            <color indexed="81"/>
            <rFont val="ArialMT"/>
          </rPr>
          <t>NOTAS:  Si la misma cuenta tiene partidas en mas de una columna, se debe incluir en la nota, el concepto al que corresponde y como se hace la distribución por columna. 
También es importante utilizar esta columna, para aclaraciones específicas sobre el detalle que se registra en alguna cuenta contable, cuando el nombre de la cuenta no es explícito.</t>
        </r>
      </text>
    </comment>
    <comment ref="B2" authorId="0" shapeId="0" xr:uid="{00000000-0006-0000-0200-000003000000}">
      <text>
        <r>
          <rPr>
            <b/>
            <sz val="10"/>
            <color indexed="81"/>
            <rFont val="ArialMT"/>
          </rPr>
          <t xml:space="preserve">Esta columna CeBe, Centro de Beneficio o similar, solo aplica para los PRST y/o OTVS que utilicen este tipo de códigos como parte de sus drivers. </t>
        </r>
      </text>
    </comment>
    <comment ref="AX2" authorId="0" shapeId="0" xr:uid="{00000000-0006-0000-0200-000004000000}">
      <text>
        <r>
          <rPr>
            <sz val="10"/>
            <color indexed="81"/>
            <rFont val="ArialMT"/>
          </rPr>
          <t>Se debe reportar el ingreso de terminales para cada servicio Minorista</t>
        </r>
      </text>
    </comment>
    <comment ref="E3" authorId="0" shapeId="0" xr:uid="{00000000-0006-0000-0200-000005000000}">
      <text>
        <r>
          <rPr>
            <sz val="10"/>
            <color indexed="81"/>
            <rFont val="ArialMT"/>
          </rPr>
          <t xml:space="preserve">Solo en caso que la cuenta involucre varios conceptos y requiera que posteriormente se aplique un driver
</t>
        </r>
      </text>
    </comment>
    <comment ref="J3" authorId="0" shapeId="0" xr:uid="{00000000-0006-0000-0200-000006000000}">
      <text>
        <r>
          <rPr>
            <sz val="10"/>
            <color indexed="81"/>
            <rFont val="ArialMT"/>
          </rPr>
          <t xml:space="preserve">Solo en caso que la cuenta involucre varios conceptos y requiera que posteriormente se aplique un driver
</t>
        </r>
      </text>
    </comment>
    <comment ref="P3" authorId="0" shapeId="0" xr:uid="{00000000-0006-0000-0200-000007000000}">
      <text>
        <r>
          <rPr>
            <sz val="10"/>
            <color indexed="81"/>
            <rFont val="ArialMT"/>
          </rPr>
          <t xml:space="preserve">Solo en caso que la cuenta involucre varios conceptos y requiera que posteriormente se aplique un driver
</t>
        </r>
      </text>
    </comment>
    <comment ref="U3" authorId="0" shapeId="0" xr:uid="{00000000-0006-0000-0200-000008000000}">
      <text>
        <r>
          <rPr>
            <sz val="10"/>
            <color indexed="81"/>
            <rFont val="ArialMT"/>
          </rPr>
          <t xml:space="preserve">Solo en caso que la cuenta involucre varios conceptos y requiera que posteriormente se aplique un driver
</t>
        </r>
      </text>
    </comment>
    <comment ref="AB3" authorId="0" shapeId="0" xr:uid="{00000000-0006-0000-0200-000009000000}">
      <text>
        <r>
          <rPr>
            <sz val="10"/>
            <color indexed="81"/>
            <rFont val="ArialMT"/>
          </rPr>
          <t xml:space="preserve">Solo en caso que la cuenta involucre varios conceptos y requiera que posteriormente se aplique un driver
</t>
        </r>
      </text>
    </comment>
    <comment ref="AM3" authorId="0" shapeId="0" xr:uid="{00000000-0006-0000-0200-00000A000000}">
      <text>
        <r>
          <rPr>
            <sz val="10"/>
            <color indexed="81"/>
            <rFont val="ArialMT"/>
          </rPr>
          <t xml:space="preserve">Solo en caso que la cuenta involucre varios conceptos y requiera que posteriormente se aplique un driver
</t>
        </r>
      </text>
    </comment>
    <comment ref="AS3" authorId="0" shapeId="0" xr:uid="{00000000-0006-0000-0200-00000B000000}">
      <text>
        <r>
          <rPr>
            <sz val="10"/>
            <color indexed="81"/>
            <rFont val="ArialMT"/>
          </rPr>
          <t xml:space="preserve">Solo en caso que la cuenta involucre varios conceptos y requiera que posteriormente se aplique un driver
</t>
        </r>
      </text>
    </comment>
    <comment ref="AX3" authorId="0" shapeId="0" xr:uid="{00000000-0006-0000-0200-00000C000000}">
      <text>
        <r>
          <rPr>
            <sz val="10"/>
            <color indexed="81"/>
            <rFont val="ArialMT"/>
          </rPr>
          <t xml:space="preserve">Solo en caso que la cuenta involucre varios conceptos y requiera que posteriormente se aplique un driver
</t>
        </r>
      </text>
    </comment>
    <comment ref="BB3" authorId="0" shapeId="0" xr:uid="{00000000-0006-0000-0200-00000D000000}">
      <text>
        <r>
          <rPr>
            <sz val="10"/>
            <color indexed="81"/>
            <rFont val="ArialMT"/>
          </rPr>
          <t xml:space="preserve">Solo en caso que la cuenta involucre varios conceptos y requiera que posteriormente se aplique un driver
</t>
        </r>
      </text>
    </comment>
    <comment ref="BN3" authorId="0" shapeId="0" xr:uid="{00000000-0006-0000-0200-00000E000000}">
      <text>
        <r>
          <rPr>
            <sz val="10"/>
            <color indexed="81"/>
            <rFont val="ArialMT"/>
          </rPr>
          <t xml:space="preserve">Solo en caso que la cuenta involucre varios conceptos y requiera que posteriormente se aplique un driver
</t>
        </r>
      </text>
    </comment>
    <comment ref="CI3" authorId="0" shapeId="0" xr:uid="{00000000-0006-0000-0200-00000F000000}">
      <text>
        <r>
          <rPr>
            <sz val="10"/>
            <color indexed="81"/>
            <rFont val="ArialMT"/>
          </rPr>
          <t xml:space="preserve">Solo en caso que la cuenta involucre varios conceptos y requiera que posteriormente se aplique un driver
</t>
        </r>
      </text>
    </comment>
    <comment ref="CM3" authorId="0" shapeId="0" xr:uid="{00000000-0006-0000-0200-000010000000}">
      <text>
        <r>
          <rPr>
            <sz val="10"/>
            <color indexed="81"/>
            <rFont val="ArialMT"/>
          </rPr>
          <t xml:space="preserve">Solo en caso que la cuenta involucre varios conceptos y requiera que posteriormente se aplique un driver
</t>
        </r>
      </text>
    </comment>
    <comment ref="AX98" authorId="0" shapeId="0" xr:uid="{00000000-0006-0000-0200-000011000000}">
      <text>
        <r>
          <rPr>
            <sz val="10"/>
            <color indexed="81"/>
            <rFont val="ArialMT"/>
          </rPr>
          <t>Se debe reportar el ingreso de terminales para cada servicio Minorista</t>
        </r>
      </text>
    </comment>
    <comment ref="E99" authorId="0" shapeId="0" xr:uid="{00000000-0006-0000-0200-000012000000}">
      <text>
        <r>
          <rPr>
            <sz val="10"/>
            <color indexed="81"/>
            <rFont val="ArialMT"/>
          </rPr>
          <t xml:space="preserve">Solo en caso que la cuenta involucre varios conceptos y requiera que posteriormente se aplique un driver
</t>
        </r>
      </text>
    </comment>
    <comment ref="J99" authorId="0" shapeId="0" xr:uid="{00000000-0006-0000-0200-000013000000}">
      <text>
        <r>
          <rPr>
            <sz val="10"/>
            <color indexed="81"/>
            <rFont val="ArialMT"/>
          </rPr>
          <t xml:space="preserve">Solo en caso que la cuenta involucre varios conceptos y requiera que posteriormente se aplique un driver
</t>
        </r>
      </text>
    </comment>
    <comment ref="P99" authorId="0" shapeId="0" xr:uid="{00000000-0006-0000-0200-000014000000}">
      <text>
        <r>
          <rPr>
            <sz val="10"/>
            <color indexed="81"/>
            <rFont val="ArialMT"/>
          </rPr>
          <t xml:space="preserve">Solo en caso que la cuenta involucre varios conceptos y requiera que posteriormente se aplique un driver
</t>
        </r>
      </text>
    </comment>
    <comment ref="U99" authorId="0" shapeId="0" xr:uid="{00000000-0006-0000-0200-000015000000}">
      <text>
        <r>
          <rPr>
            <sz val="10"/>
            <color indexed="81"/>
            <rFont val="ArialMT"/>
          </rPr>
          <t xml:space="preserve">Solo en caso que la cuenta involucre varios conceptos y requiera que posteriormente se aplique un driver
</t>
        </r>
      </text>
    </comment>
    <comment ref="AB99" authorId="0" shapeId="0" xr:uid="{00000000-0006-0000-0200-000016000000}">
      <text>
        <r>
          <rPr>
            <sz val="10"/>
            <color indexed="81"/>
            <rFont val="ArialMT"/>
          </rPr>
          <t xml:space="preserve">Solo en caso que la cuenta involucre varios conceptos y requiera que posteriormente se aplique un driver
</t>
        </r>
      </text>
    </comment>
    <comment ref="AM99" authorId="0" shapeId="0" xr:uid="{00000000-0006-0000-0200-000017000000}">
      <text>
        <r>
          <rPr>
            <sz val="10"/>
            <color indexed="81"/>
            <rFont val="ArialMT"/>
          </rPr>
          <t xml:space="preserve">Solo en caso que la cuenta involucre varios conceptos y requiera que posteriormente se aplique un driver
</t>
        </r>
      </text>
    </comment>
    <comment ref="AS99" authorId="0" shapeId="0" xr:uid="{00000000-0006-0000-0200-000018000000}">
      <text>
        <r>
          <rPr>
            <sz val="10"/>
            <color indexed="81"/>
            <rFont val="ArialMT"/>
          </rPr>
          <t xml:space="preserve">Solo en caso que la cuenta involucre varios conceptos y requiera que posteriormente se aplique un driver
</t>
        </r>
      </text>
    </comment>
    <comment ref="AX99" authorId="0" shapeId="0" xr:uid="{00000000-0006-0000-0200-000019000000}">
      <text>
        <r>
          <rPr>
            <sz val="10"/>
            <color indexed="81"/>
            <rFont val="ArialMT"/>
          </rPr>
          <t xml:space="preserve">Solo en caso que la cuenta involucre varios conceptos y requiera que posteriormente se aplique un driver
</t>
        </r>
      </text>
    </comment>
    <comment ref="BB99" authorId="0" shapeId="0" xr:uid="{00000000-0006-0000-0200-00001A000000}">
      <text>
        <r>
          <rPr>
            <sz val="10"/>
            <color indexed="81"/>
            <rFont val="ArialMT"/>
          </rPr>
          <t xml:space="preserve">Solo en caso que la cuenta involucre varios conceptos y requiera que posteriormente se aplique un driver
</t>
        </r>
      </text>
    </comment>
    <comment ref="BN99" authorId="0" shapeId="0" xr:uid="{00000000-0006-0000-0200-00001B000000}">
      <text>
        <r>
          <rPr>
            <sz val="10"/>
            <color indexed="81"/>
            <rFont val="ArialMT"/>
          </rPr>
          <t xml:space="preserve">Solo en caso que la cuenta involucre varios conceptos y requiera que posteriormente se aplique un driver
</t>
        </r>
      </text>
    </comment>
    <comment ref="CI99" authorId="0" shapeId="0" xr:uid="{00000000-0006-0000-0200-00001C000000}">
      <text>
        <r>
          <rPr>
            <sz val="10"/>
            <color indexed="81"/>
            <rFont val="ArialMT"/>
          </rPr>
          <t xml:space="preserve">Solo en caso que la cuenta involucre varios conceptos y requiera que posteriormente se aplique un driver
</t>
        </r>
      </text>
    </comment>
    <comment ref="CM99" authorId="0" shapeId="0" xr:uid="{00000000-0006-0000-0200-00001D000000}">
      <text>
        <r>
          <rPr>
            <sz val="10"/>
            <color indexed="81"/>
            <rFont val="ArialMT"/>
          </rPr>
          <t xml:space="preserve">Solo en caso que la cuenta involucre varios conceptos y requiera que posteriormente se aplique un driver
</t>
        </r>
      </text>
    </comment>
    <comment ref="AX115" authorId="0" shapeId="0" xr:uid="{00000000-0006-0000-0200-00001E000000}">
      <text>
        <r>
          <rPr>
            <sz val="10"/>
            <color indexed="81"/>
            <rFont val="ArialMT"/>
          </rPr>
          <t>Se debe reportar el ingreso de terminales para cada servicio Minorista</t>
        </r>
      </text>
    </comment>
    <comment ref="E116" authorId="0" shapeId="0" xr:uid="{00000000-0006-0000-0200-00001F000000}">
      <text>
        <r>
          <rPr>
            <sz val="10"/>
            <color indexed="81"/>
            <rFont val="ArialMT"/>
          </rPr>
          <t xml:space="preserve">Solo en caso que la cuenta involucre varios conceptos y requiera que posteriormente se aplique un driver
</t>
        </r>
      </text>
    </comment>
    <comment ref="J116" authorId="0" shapeId="0" xr:uid="{00000000-0006-0000-0200-000020000000}">
      <text>
        <r>
          <rPr>
            <sz val="10"/>
            <color indexed="81"/>
            <rFont val="ArialMT"/>
          </rPr>
          <t xml:space="preserve">Solo en caso que la cuenta involucre varios conceptos y requiera que posteriormente se aplique un driver
</t>
        </r>
      </text>
    </comment>
    <comment ref="P116" authorId="0" shapeId="0" xr:uid="{00000000-0006-0000-0200-000021000000}">
      <text>
        <r>
          <rPr>
            <sz val="10"/>
            <color indexed="81"/>
            <rFont val="ArialMT"/>
          </rPr>
          <t xml:space="preserve">Solo en caso que la cuenta involucre varios conceptos y requiera que posteriormente se aplique un driver
</t>
        </r>
      </text>
    </comment>
    <comment ref="U116" authorId="0" shapeId="0" xr:uid="{00000000-0006-0000-0200-000022000000}">
      <text>
        <r>
          <rPr>
            <sz val="10"/>
            <color indexed="81"/>
            <rFont val="ArialMT"/>
          </rPr>
          <t xml:space="preserve">Solo en caso que la cuenta involucre varios conceptos y requiera que posteriormente se aplique un driver
</t>
        </r>
      </text>
    </comment>
    <comment ref="AB116" authorId="0" shapeId="0" xr:uid="{00000000-0006-0000-0200-000023000000}">
      <text>
        <r>
          <rPr>
            <sz val="10"/>
            <color indexed="81"/>
            <rFont val="ArialMT"/>
          </rPr>
          <t xml:space="preserve">Solo en caso que la cuenta involucre varios conceptos y requiera que posteriormente se aplique un driver
</t>
        </r>
      </text>
    </comment>
    <comment ref="AM116" authorId="0" shapeId="0" xr:uid="{00000000-0006-0000-0200-000024000000}">
      <text>
        <r>
          <rPr>
            <sz val="10"/>
            <color indexed="81"/>
            <rFont val="ArialMT"/>
          </rPr>
          <t xml:space="preserve">Solo en caso que la cuenta involucre varios conceptos y requiera que posteriormente se aplique un driver
</t>
        </r>
      </text>
    </comment>
    <comment ref="AS116" authorId="0" shapeId="0" xr:uid="{00000000-0006-0000-0200-000025000000}">
      <text>
        <r>
          <rPr>
            <sz val="10"/>
            <color indexed="81"/>
            <rFont val="ArialMT"/>
          </rPr>
          <t xml:space="preserve">Solo en caso que la cuenta involucre varios conceptos y requiera que posteriormente se aplique un driver
</t>
        </r>
      </text>
    </comment>
    <comment ref="AX116" authorId="0" shapeId="0" xr:uid="{00000000-0006-0000-0200-000026000000}">
      <text>
        <r>
          <rPr>
            <sz val="10"/>
            <color indexed="81"/>
            <rFont val="ArialMT"/>
          </rPr>
          <t xml:space="preserve">Solo en caso que la cuenta involucre varios conceptos y requiera que posteriormente se aplique un driver
</t>
        </r>
      </text>
    </comment>
    <comment ref="BB116" authorId="0" shapeId="0" xr:uid="{00000000-0006-0000-0200-000027000000}">
      <text>
        <r>
          <rPr>
            <sz val="10"/>
            <color indexed="81"/>
            <rFont val="ArialMT"/>
          </rPr>
          <t xml:space="preserve">Solo en caso que la cuenta involucre varios conceptos y requiera que posteriormente se aplique un driver
</t>
        </r>
      </text>
    </comment>
    <comment ref="BN116" authorId="0" shapeId="0" xr:uid="{00000000-0006-0000-0200-000028000000}">
      <text>
        <r>
          <rPr>
            <sz val="10"/>
            <color indexed="81"/>
            <rFont val="ArialMT"/>
          </rPr>
          <t xml:space="preserve">Solo en caso que la cuenta involucre varios conceptos y requiera que posteriormente se aplique un driver
</t>
        </r>
      </text>
    </comment>
    <comment ref="CI116" authorId="0" shapeId="0" xr:uid="{00000000-0006-0000-0200-000029000000}">
      <text>
        <r>
          <rPr>
            <sz val="10"/>
            <color indexed="81"/>
            <rFont val="ArialMT"/>
          </rPr>
          <t xml:space="preserve">Solo en caso que la cuenta involucre varios conceptos y requiera que posteriormente se aplique un driver
</t>
        </r>
      </text>
    </comment>
    <comment ref="CM116" authorId="0" shapeId="0" xr:uid="{00000000-0006-0000-0200-00002A000000}">
      <text>
        <r>
          <rPr>
            <sz val="10"/>
            <color indexed="81"/>
            <rFont val="ArialMT"/>
          </rPr>
          <t xml:space="preserve">Solo en caso que la cuenta involucre varios conceptos y requiera que posteriormente se aplique un driver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Niño Martinez</author>
  </authors>
  <commentList>
    <comment ref="A1" authorId="0" shapeId="0" xr:uid="{00000000-0006-0000-0300-000001000000}">
      <text>
        <r>
          <rPr>
            <sz val="10"/>
            <color indexed="81"/>
            <rFont val="ArialMT"/>
          </rPr>
          <t xml:space="preserve">Incluir todas las cuentas y su valor
</t>
        </r>
      </text>
    </comment>
    <comment ref="B2" authorId="0" shapeId="0" xr:uid="{00000000-0006-0000-0300-000002000000}">
      <text>
        <r>
          <rPr>
            <b/>
            <sz val="10"/>
            <color indexed="81"/>
            <rFont val="ArialMT"/>
          </rPr>
          <t xml:space="preserve">Esta columna  CeCo, solo aplica para los PRST y/o OTVS que utilicen el CeCo como parte de sus drivers.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Niño Martinez</author>
  </authors>
  <commentList>
    <comment ref="A1" authorId="0" shapeId="0" xr:uid="{00000000-0006-0000-0400-000001000000}">
      <text>
        <r>
          <rPr>
            <sz val="10"/>
            <color indexed="81"/>
            <rFont val="ArialMT"/>
          </rPr>
          <t xml:space="preserve">Incluir todas las cuentas y su valor
</t>
        </r>
      </text>
    </comment>
    <comment ref="P1" authorId="0" shapeId="0" xr:uid="{00000000-0006-0000-0400-000002000000}">
      <text>
        <r>
          <rPr>
            <sz val="10"/>
            <color indexed="81"/>
            <rFont val="ArialMT"/>
          </rPr>
          <t>Es importante utilizar esta columna, para aclaraciones específicas sobre el detalle que se registra en alguna cuenta contable, cuando el nombre de la cuenta no es explícito.</t>
        </r>
      </text>
    </comment>
    <comment ref="B2" authorId="0" shapeId="0" xr:uid="{00000000-0006-0000-0400-000003000000}">
      <text>
        <r>
          <rPr>
            <b/>
            <sz val="10"/>
            <color indexed="81"/>
            <rFont val="ArialMT"/>
          </rPr>
          <t xml:space="preserve">Esta columna  CeCo, solo aplica para los PRST y/o OTVS que utilicen el CeCo como parte de sus drivers. </t>
        </r>
      </text>
    </comment>
  </commentList>
</comments>
</file>

<file path=xl/sharedStrings.xml><?xml version="1.0" encoding="utf-8"?>
<sst xmlns="http://schemas.openxmlformats.org/spreadsheetml/2006/main" count="887" uniqueCount="472">
  <si>
    <t>INDICE DE TABLAS</t>
  </si>
  <si>
    <t>CONTABILIDAD</t>
  </si>
  <si>
    <t xml:space="preserve">ASIGNACIÓN A SERVICIOS MINORISTAS </t>
  </si>
  <si>
    <t>FIJO VOZ</t>
  </si>
  <si>
    <t>MÓVIL VOZ</t>
  </si>
  <si>
    <t>LARGA DISTANCIA</t>
  </si>
  <si>
    <t>INTERNET FIJO</t>
  </si>
  <si>
    <t xml:space="preserve">INTERNET MÓVIL </t>
  </si>
  <si>
    <t>TELEVISIÓN POR SUSCRIPCIÓN</t>
  </si>
  <si>
    <t xml:space="preserve">MENSAJERIA SMS </t>
  </si>
  <si>
    <t>EQUIPOS</t>
  </si>
  <si>
    <t>ASIGNACIÓN A SERVICIOS MAYORISTAS</t>
  </si>
  <si>
    <t xml:space="preserve">FIJO </t>
  </si>
  <si>
    <t xml:space="preserve">MÒVIL </t>
  </si>
  <si>
    <t xml:space="preserve">LARGA DISTANCIA </t>
  </si>
  <si>
    <t>SERVICIO PORTADOR</t>
  </si>
  <si>
    <t>CONCILIACION Y UNIDAD DE MEDIDA Y VOLUMEN</t>
  </si>
  <si>
    <t>ACTIVIDAD INVERSORA Y PLANTA</t>
  </si>
  <si>
    <t>ACTIVOS</t>
  </si>
  <si>
    <t>ESTRUCTURA DE LOS INGRESOS DEL MSC</t>
  </si>
  <si>
    <t>NIVEL</t>
  </si>
  <si>
    <t>SERVICIO</t>
  </si>
  <si>
    <t>CRITERIO DE DESAGREGACIÓN DE INGRESOS</t>
  </si>
  <si>
    <t>ESTRUCTURA DE LOS COSTOS DIRECTOS DEL MSC</t>
  </si>
  <si>
    <t>CRITERIOS DE DESAGREGACIÓN DE COSTOS DIRECTOS</t>
  </si>
  <si>
    <t xml:space="preserve">SUBCRITERIOS DE DESAGREGACIÓN </t>
  </si>
  <si>
    <t>Costos de todos los subsistemas para servicios mayoristas</t>
  </si>
  <si>
    <t>ESTRUCTURA DE LOS COSTOS INDIRECTOS</t>
  </si>
  <si>
    <t>CRITERIOS DE DESAGREGACIÓN DE COSTOS INDIRECTOS</t>
  </si>
  <si>
    <t>Tabla 1.1 Contabilidad Ingresos</t>
  </si>
  <si>
    <t xml:space="preserve"> Ingreso  Minorista  del  Modelo</t>
  </si>
  <si>
    <t xml:space="preserve"> Ingreso  Mayorista  del  Modelo                                               </t>
  </si>
  <si>
    <t>Partidas Ingresos no relevantes al MSC</t>
  </si>
  <si>
    <t xml:space="preserve">NOTAS:  Si la misma cuenta tiene partidas en mas de una columna, se debe incluir en la nota, el concepto al que corresponde y como se hace la distribución por columna.  
También es importante utilizar esta columna, para aclaraciones específicas sobre el detalle que se registra en alguna cuenta contable, cuando el nombre de la cuenta no es explícito.
</t>
  </si>
  <si>
    <t>Código Contable</t>
  </si>
  <si>
    <t>Centro de Beneficio o similar (solo en caso de ser necesario por los PRST y/o OTVs)</t>
  </si>
  <si>
    <t>Nombre Cuenta</t>
  </si>
  <si>
    <t>Valor Contable</t>
  </si>
  <si>
    <t>MOVIL VOZ</t>
  </si>
  <si>
    <t>INTERNET MOVIL</t>
  </si>
  <si>
    <t>TELEVISION POR SUSCRIPCION</t>
  </si>
  <si>
    <t>MENSAJERÍA SMS</t>
  </si>
  <si>
    <t>FIJO</t>
  </si>
  <si>
    <t>MOVIL</t>
  </si>
  <si>
    <t>Ingreso no desagregado por Criterio</t>
  </si>
  <si>
    <t>Prueba Suma</t>
  </si>
  <si>
    <t>Cantidad Columnas</t>
  </si>
  <si>
    <t>TOTALES INGRESOS</t>
  </si>
  <si>
    <t xml:space="preserve">*   Solo aplica en caso que el Proveedor móvil tenga la titularidad de la llamada fijo - móvil.  </t>
  </si>
  <si>
    <t>SECCIÓN: DRIVERS PARA PARTIDAS AGRUPADAS</t>
  </si>
  <si>
    <t>Partidas no relevantes al MSC</t>
  </si>
  <si>
    <t>Descripción Driver aplicado y NOTAS (Indicar la variable y la magnitud de la variable, es decir, numerador y denominador):</t>
  </si>
  <si>
    <t>Partida Agrupada :</t>
  </si>
  <si>
    <t>TOTAL DISTRIBUCION CON DRIVERS</t>
  </si>
  <si>
    <t>TOTALES A VINCULAR EN LAS HOJAS DE CADA SERVICIO</t>
  </si>
  <si>
    <t>SECCIÓN: EMPRESAS VINCULADAS Y/O UNIDADES DE NEGOCIO DE LA MISMA EMPRESA</t>
  </si>
  <si>
    <t>Descripción y NOTAS</t>
  </si>
  <si>
    <t>Ejemplo: Ingresos Mayoristas (Empresa 1 Vinculada al Grupo Empresarial que presta servicios a la Empresa 2 del Grupo) : Indicar el código contable y nombre de la cuenta</t>
  </si>
  <si>
    <t>Ejemplo: Corresponde a los ingresos que recibe la Empresa de servicio móvil, por servicios o tráfico prestados a la Empresa de servicio de LD del mismo grupo empresarial.</t>
  </si>
  <si>
    <t>Ejemplo: Ingresos Mayoristas (Prestación de Servicios mayoristas entre unidades de negocios de la misma empresa)</t>
  </si>
  <si>
    <t>Ejemplo: Corresponde a la estimación de los ingresos que recibiría la unidad de negocios de servicio fijo, por servicios o tráfico prestados a la unidad de negocios de servicio móvil (En caso que pertenezcan a la misma empresa)</t>
  </si>
  <si>
    <t>Ejemplo: Corresponde a la estimación de los ingresos que recibiría la unidad de negocios de servicio fijo, por servicios o tráfico prestados a la unidad de negocios de servicio LD (En caso que pertenezcan a la misma empresa)</t>
  </si>
  <si>
    <t>Ejemplo: Corresponde a los ingresos que recibe la Empresa de Servicio Portador, por servicios prestados a la Empresa de servicio móvil del mismo grupo empresarial.</t>
  </si>
  <si>
    <t>Tabla 1.2 Contabilidad Costos Directos y No Relevantes</t>
  </si>
  <si>
    <t xml:space="preserve">Interconexión </t>
  </si>
  <si>
    <t>Costos de red núcleo</t>
  </si>
  <si>
    <t>Costos de red transmisión</t>
  </si>
  <si>
    <t>Costos de red conmutación</t>
  </si>
  <si>
    <t>Costos de red acceso</t>
  </si>
  <si>
    <t>Roaming Internacional Outbound</t>
  </si>
  <si>
    <t>Roaming Automático Nacional</t>
  </si>
  <si>
    <t>Arrendamiento Infraestructura Activa</t>
  </si>
  <si>
    <t>Arrendamiento Infraestructura Pasiva</t>
  </si>
  <si>
    <t>Partidas Costos no relevantes al MSC</t>
  </si>
  <si>
    <t>NOTAS:  Si la misma cuenta tiene partidas en mas de una columna, se debe incluir en la nota, el concepto al que corresponde y como se hace la distribución por columna (Driver), indicando la variable y la magnitud de la variable, es decir, numerador y denominador.  
También es importante utilizar esta columna, para aclaraciones específicas sobre el detalle que se registra en alguna cuenta contable, cuando el nombre de la cuenta no es explícito.</t>
  </si>
  <si>
    <t>Centro de Costo (solo en caso de ser necesario por los PRST y/o OTVs)</t>
  </si>
  <si>
    <t>TOTAL COSTOS DIRECTOS (con todos los Subtotales)</t>
  </si>
  <si>
    <t>SECCIÓN: DRIVERS PARA PARTIDAS AGRUPADAS POR SERVICIOS</t>
  </si>
  <si>
    <t>Conceptos  de  Costos  Directos  Minoristas  del  Modelo</t>
  </si>
  <si>
    <t xml:space="preserve">Conceptos  de  Costo  Mayorista  del  Modelo      </t>
  </si>
  <si>
    <t>FIJO MAYORISTA</t>
  </si>
  <si>
    <t>MOVIL MAYORISTA</t>
  </si>
  <si>
    <t>LD MAYORISTA</t>
  </si>
  <si>
    <t>PORTADOR</t>
  </si>
  <si>
    <t>Partida  Agrupada:</t>
  </si>
  <si>
    <t>Control Suma Conceptos vs Drivers</t>
  </si>
  <si>
    <t>TOTAL COSTOS DIRECTOS RELEVANTES (con todos los Subtotales)</t>
  </si>
  <si>
    <t>Control Drivers</t>
  </si>
  <si>
    <t>SECCIÓN: DRIVERS PARA PARTIDAS AGRUPADAS POR SUBCRITERIOS</t>
  </si>
  <si>
    <t>SECCIÓN SUBTOTALES COSTOS DIRECTOS</t>
  </si>
  <si>
    <r>
      <t xml:space="preserve">Sub-Total Depreciación y Amortización </t>
    </r>
    <r>
      <rPr>
        <sz val="11"/>
        <color theme="1"/>
        <rFont val="Calibri"/>
        <family val="2"/>
        <scheme val="minor"/>
      </rPr>
      <t>(Directos)</t>
    </r>
  </si>
  <si>
    <r>
      <t xml:space="preserve">Sub-Total Costos Nómina </t>
    </r>
    <r>
      <rPr>
        <sz val="11"/>
        <color theme="1"/>
        <rFont val="Calibri"/>
        <family val="2"/>
        <scheme val="minor"/>
      </rPr>
      <t>(Directos)</t>
    </r>
  </si>
  <si>
    <t>Sub-Total Mantenimiento de redes</t>
  </si>
  <si>
    <r>
      <t xml:space="preserve">Sub-Total Energía </t>
    </r>
    <r>
      <rPr>
        <sz val="11"/>
        <color theme="1"/>
        <rFont val="Calibri"/>
        <family val="2"/>
        <scheme val="minor"/>
      </rPr>
      <t>(Directos)</t>
    </r>
  </si>
  <si>
    <r>
      <t xml:space="preserve">Sub-Total Aires Acondicionados </t>
    </r>
    <r>
      <rPr>
        <sz val="11"/>
        <color theme="1"/>
        <rFont val="Calibri"/>
        <family val="2"/>
        <scheme val="minor"/>
      </rPr>
      <t>(Directos)</t>
    </r>
  </si>
  <si>
    <r>
      <t>Sub-Total Contraprestaciones y Contribuciones</t>
    </r>
    <r>
      <rPr>
        <sz val="11"/>
        <color theme="1"/>
        <rFont val="Calibri"/>
        <family val="2"/>
        <scheme val="minor"/>
      </rPr>
      <t xml:space="preserve"> (Directos)</t>
    </r>
  </si>
  <si>
    <t>Tabla 1.3 Contabilidad Costos Indirectos</t>
  </si>
  <si>
    <t>Subtotal de Costos Indirectos y/o Comunes en Contabilidad</t>
  </si>
  <si>
    <t>NOTAS:  Si la misma cuenta tiene partidas en mas de una columna, se debe incluir en la nota, el concepto al que corresponde y como se hace la distribución por columna.  También es importante utilizar esta columna, para aclaraciones específicas sobre el detalle que se registra en alguna cuenta contable, cuando el nombre de la cuenta no es explícito.</t>
  </si>
  <si>
    <t>TOTALES COSTOS INDIRECTOS</t>
  </si>
  <si>
    <t>Partidas de Costos Indirectos y/o Comunes en Contabilidad</t>
  </si>
  <si>
    <t>Asignacion de Costos Indirectos y/o Comunes al Modelo</t>
  </si>
  <si>
    <t>Costos indirectos y/o Comunes Minoristas</t>
  </si>
  <si>
    <t>Costos indirectos y/o Comunes Mayoristas</t>
  </si>
  <si>
    <t>Tabla 1.4 Costos asociados al capital (amortización / depreciación anual y costo de capital) a nivel de categorías del activo</t>
  </si>
  <si>
    <t>Grupos de Activos Relevantes</t>
  </si>
  <si>
    <t>Costo Histórico</t>
  </si>
  <si>
    <t>Valor neto contable</t>
  </si>
  <si>
    <t>Amortización / Depreciación (I)</t>
  </si>
  <si>
    <t>Costo de capital (II)</t>
  </si>
  <si>
    <t>Costo total (I+II)</t>
  </si>
  <si>
    <t>Intangibles</t>
  </si>
  <si>
    <t>Propiedad industrial</t>
  </si>
  <si>
    <t>Concesiones administrativas</t>
  </si>
  <si>
    <t>Aplicaciones informáticas Directas</t>
  </si>
  <si>
    <t>Otros Intangibles Indirectos</t>
  </si>
  <si>
    <t>Tangibles</t>
  </si>
  <si>
    <t>Terrenos y Construcciones (directos)</t>
  </si>
  <si>
    <t>Sistemas de energía</t>
  </si>
  <si>
    <t>Aires acondicionados</t>
  </si>
  <si>
    <t>Infraestructuras de estaciones base de acceso (Torres)</t>
  </si>
  <si>
    <t>Red de Núcleo</t>
  </si>
  <si>
    <t>Red de Transmisión</t>
  </si>
  <si>
    <t>Red de Conmutación</t>
  </si>
  <si>
    <t xml:space="preserve">Red de Acceso </t>
  </si>
  <si>
    <t>Equipos Terminales Acceso a Internet (Inventario)</t>
  </si>
  <si>
    <t>Equipos Terminales Acceso a Internet de las Cosas (IoT)  (Inventario)</t>
  </si>
  <si>
    <t>Equipos (Terminales) Móviles  (Inventario)</t>
  </si>
  <si>
    <t>Equipos Terminales Acceso a TV  (Inventario)</t>
  </si>
  <si>
    <t>Terrenos y Construcciones (indirectos)</t>
  </si>
  <si>
    <t>Otros Activos (indirectos)</t>
  </si>
  <si>
    <t>TOTAL ACTIVOS RELEVANTES</t>
  </si>
  <si>
    <t>SECCIÓN: DRIVERS ACTIVOS RELEVANTES:</t>
  </si>
  <si>
    <t>Descripción Driver aplicado (Indicar la variable y la magnitud de la variable, es decir, numerador y denominador):</t>
  </si>
  <si>
    <t>TOTAL INTANGIBLES</t>
  </si>
  <si>
    <t>TOTAL TANGIBLES</t>
  </si>
  <si>
    <t>Costo de Capital (II)</t>
  </si>
  <si>
    <t xml:space="preserve">Tabla 2.1 Asignación de cuentas de ingresos de la contabilidad financiera a Ingresos Telefonía Fija Voz reflejados por servicios minorista </t>
  </si>
  <si>
    <t xml:space="preserve">Asignación de cuentas de ingresos de la contabilidad financiera a Ingresos Telefonia Fijo Voz  reflejados por servicios minorista  </t>
  </si>
  <si>
    <t>Ingresos</t>
  </si>
  <si>
    <t xml:space="preserve"> Se debe vincular el total de la hoja Contabilidad Ingresos</t>
  </si>
  <si>
    <t xml:space="preserve">Local </t>
  </si>
  <si>
    <t>Fijo - móvil</t>
  </si>
  <si>
    <t>Conexión (Instalación)</t>
  </si>
  <si>
    <t xml:space="preserve">Otros Servicios </t>
  </si>
  <si>
    <t>Total Ingresos</t>
  </si>
  <si>
    <t>Tabla 2.2 Asignación de cuentas de Costos de la contabilidad financiera a Costos Telefonía Fija Voz reflejados por servicios minorista</t>
  </si>
  <si>
    <t xml:space="preserve">Asignación de cuentas de costos de la contabilidad financiera a Costos Telefonia Fija Voz reflejados por servicios minorista </t>
  </si>
  <si>
    <t xml:space="preserve"> Costos Directos </t>
  </si>
  <si>
    <t>Costos Indirectos y/o Comunes</t>
  </si>
  <si>
    <t xml:space="preserve">Otros Costos asociados al ingreso minorista </t>
  </si>
  <si>
    <t>Costos de Personal indirectos</t>
  </si>
  <si>
    <t>Otros Mantenimientos</t>
  </si>
  <si>
    <t>Costos de Ventas</t>
  </si>
  <si>
    <t>Costos Administrativos</t>
  </si>
  <si>
    <t xml:space="preserve">Gastos por Provisiones </t>
  </si>
  <si>
    <t>Gastos Depreciaciones y Amortizaciones Indirectos</t>
  </si>
  <si>
    <t>Otros Indirectos</t>
  </si>
  <si>
    <t>Se debe vincular el total de las hojas Contabilidad Costos Directos y Contabilidad Costos Indirectos</t>
  </si>
  <si>
    <t xml:space="preserve">Arrendamiento de espacio </t>
  </si>
  <si>
    <t>Cargo de Acceso Terminación Fijo - Fijo</t>
  </si>
  <si>
    <t>Cargo de Acceso Terminación Fijo - Móvil</t>
  </si>
  <si>
    <t>Fijo- móvil</t>
  </si>
  <si>
    <t>Instalación</t>
  </si>
  <si>
    <t xml:space="preserve">Atención al Cliente </t>
  </si>
  <si>
    <t xml:space="preserve">Mercadeo y Publicidad </t>
  </si>
  <si>
    <t>Tarificación, Facturación, Recaudo</t>
  </si>
  <si>
    <t>Tasas Indirectas</t>
  </si>
  <si>
    <t>Otros (Costos de Ventas)</t>
  </si>
  <si>
    <t xml:space="preserve">Total Costos </t>
  </si>
  <si>
    <t xml:space="preserve">Tabla 2.3 Asignación de cuentas de Activos de la contabilidad financiera incluyendo costos de capital reflejados a servicios minorista de Telefonía Fija Voz </t>
  </si>
  <si>
    <t xml:space="preserve">Asignación de cuentas de Activos de la contabilidad financiera incluyendo costos de capital reflejados a servicios minorista de Telefonía Fija Voz </t>
  </si>
  <si>
    <t>Valor Neto Contable</t>
  </si>
  <si>
    <t xml:space="preserve">Costo de Capital </t>
  </si>
  <si>
    <r>
      <t xml:space="preserve">Cuentas de Activos        </t>
    </r>
    <r>
      <rPr>
        <i/>
        <sz val="9"/>
        <color rgb="FF000000"/>
        <rFont val="Arial"/>
        <family val="2"/>
      </rPr>
      <t>(Vincular de la hoja Costo de Capital)</t>
    </r>
  </si>
  <si>
    <t>Grupo de Activos Relevantes</t>
  </si>
  <si>
    <t>Total Costo de Capital Directo</t>
  </si>
  <si>
    <t xml:space="preserve">Tabla 2.4 Asignación de cuentas de ingresos de la contabilidad financiera a Ingresos Telefonía móvil voz reflejados por servicios minorista </t>
  </si>
  <si>
    <t xml:space="preserve">Asignación de cuentas de ingresos de la contabilidad financiera a ingresos Telefonía móvil voz reflejados por servicios minorista </t>
  </si>
  <si>
    <t xml:space="preserve">Ingresos </t>
  </si>
  <si>
    <t>Ingreso Consumo</t>
  </si>
  <si>
    <t>Otros Servicios</t>
  </si>
  <si>
    <t>Móvil-Móvil</t>
  </si>
  <si>
    <t>Fijo-Móvil *</t>
  </si>
  <si>
    <t>Móvil-Fijo</t>
  </si>
  <si>
    <t xml:space="preserve">Total Ingresos </t>
  </si>
  <si>
    <t xml:space="preserve">Tabla 2.5 Asignación de cuentas de Costos de la contabilidad financiera a Costos Telefonía móvil voz reflejados por servicios minorista </t>
  </si>
  <si>
    <t xml:space="preserve">Asignación de cuentas de costos de la contabilidad financiera a Costos Telefonia móvil  Voz  reflejados por servicios minorista </t>
  </si>
  <si>
    <t xml:space="preserve">Costos Directos </t>
  </si>
  <si>
    <t>Cargo de Acceso Terminación Móvil - Móvil</t>
  </si>
  <si>
    <t>Cargo de Acceso Terminación fijo - móvil *</t>
  </si>
  <si>
    <t>Cargo de Acceso Terminación Móvil - Fijo</t>
  </si>
  <si>
    <t>Clearing house</t>
  </si>
  <si>
    <t>Pago al operador visitado</t>
  </si>
  <si>
    <t>Otros</t>
  </si>
  <si>
    <t>Móvil - Móvil</t>
  </si>
  <si>
    <t>Fijo - Móvil *</t>
  </si>
  <si>
    <t>Móvil - Fijo</t>
  </si>
  <si>
    <t>Tabla 2.6 Asignación de cuentas de Activos de la contabilidad financiera incluyendo costos de capital reflejados a servicios minorista de Telefonía Móvil Voz</t>
  </si>
  <si>
    <t>Asignación de cuentas de Activos de la contabilidad financiera incluyendo costos de capital reflejados a servicios minorista de Telefonía Móvil Voz</t>
  </si>
  <si>
    <t xml:space="preserve">Tabla 2.7 Asignación de cuentas de ingresos de la contabilidad financiera a Ingresos Larga Distancia reflejados por servicios minorista </t>
  </si>
  <si>
    <t xml:space="preserve">Asignación de cuentas de ingresos de la contabilidad financiera a Ingresos Larga Distancia reflejados por servicios minorista </t>
  </si>
  <si>
    <t>Fijo - Nacional</t>
  </si>
  <si>
    <t>Fijo - Internacional</t>
  </si>
  <si>
    <t>Móvil - Internacional</t>
  </si>
  <si>
    <t>Otros Ingresos Minoristas</t>
  </si>
  <si>
    <t xml:space="preserve">Tabla 2.8 Asignación de cuentas de Costos de la contabilidad financiera a Costos Larga Distancia reflejados por servicios minorista </t>
  </si>
  <si>
    <t xml:space="preserve">Asignación de cuentas de costos de la contabilidad financiera a Costos Larga Distancia reflejados por servicios minorista </t>
  </si>
  <si>
    <t>Carrier Internacional</t>
  </si>
  <si>
    <t>Otros costos asociados al ingreso minorista</t>
  </si>
  <si>
    <t xml:space="preserve">Cargo de Acceso Larga Distancia </t>
  </si>
  <si>
    <t>Tabla 2.9 Asignación de cuentas de Activos de la contabilidad financiera incluyendo costos de capital reflejados a servicios minorista de Larga Distancia</t>
  </si>
  <si>
    <t>Asignación de cuentas de Activos de la contabilidad financiera incluyendo costos de capital reflejados a servicios minorista de Larga Distancia</t>
  </si>
  <si>
    <t xml:space="preserve">Tabla 2.10 Asignación de cuentas de Ingresos de la contabilidad financiera a Ingresos de Internet Fijo reflejados por servicios minorista </t>
  </si>
  <si>
    <t xml:space="preserve">Asignación de cuentas de Ingresos de la contabilidad financiera a Ingresos de Internet Fijo reflejados por servicios minorista </t>
  </si>
  <si>
    <t xml:space="preserve">Ingresos Residencial </t>
  </si>
  <si>
    <t>Ingresos Corporativo</t>
  </si>
  <si>
    <t>Internet</t>
  </si>
  <si>
    <t>Conexión</t>
  </si>
  <si>
    <t xml:space="preserve">Conexión </t>
  </si>
  <si>
    <t xml:space="preserve">Tabla 2.11 Asignación de cuentas de Costos de la contabilidad financiera a Costos de Internet Fijo reflejados por servicios minorista </t>
  </si>
  <si>
    <t xml:space="preserve">Asignación de cuentas de Costos de la contabilidad financiera a Costos de Internet Fijo  reflejados por servicios minorista </t>
  </si>
  <si>
    <t>Costos Directos Residencial y Corporativo</t>
  </si>
  <si>
    <t>Costos Segmento Corporativo</t>
  </si>
  <si>
    <t>Costos Indirectos y/o Comerciales Residencial y Comercial</t>
  </si>
  <si>
    <t>Costos de red acceso (Instalación, Conexión)</t>
  </si>
  <si>
    <t>Arrendamiento de Infraestructura Activa</t>
  </si>
  <si>
    <t>Arrendamiento de Infraestructura Pasiva</t>
  </si>
  <si>
    <t xml:space="preserve"> Otros costos asociados al ingreso minorista</t>
  </si>
  <si>
    <t>Costos directos específicos para Segmento Corporativo</t>
  </si>
  <si>
    <t>Tabla 2.12 Asignación de cuentas de Activos de la contabilidad financiera incluyendo costos de capital reflejados a servicios minorista de Internet Fijo</t>
  </si>
  <si>
    <t>Asignación de cuentas de Activos de la contabilidad financiera incluyendo costos de capital reflejados a servicios minorista de Internet Fijo</t>
  </si>
  <si>
    <t xml:space="preserve">Tabla 2.13 Asignación de cuentas de ingresos de la contabilidad financiera a Ingresos de Internet móvil reflejados por servicios minorista </t>
  </si>
  <si>
    <t xml:space="preserve">Asignación de cuentas de ingresos de la contabilidad financiera a Ingresos de Internet móvil reflejados por servicios minorista </t>
  </si>
  <si>
    <t>Ingresos por Demanda</t>
  </si>
  <si>
    <t>Ingresos por Suscripción</t>
  </si>
  <si>
    <t>Apps</t>
  </si>
  <si>
    <t>Internet de las Cosas (IoT)</t>
  </si>
  <si>
    <t>Internet de las Cosas (IoT)  - M2M</t>
  </si>
  <si>
    <t>Roming Internacional</t>
  </si>
  <si>
    <t xml:space="preserve">Tabla 2.14 Asignación de cuentas de Costos de la contabilidad financiera a Costos de Internet móvil reflejados por servicios minorista </t>
  </si>
  <si>
    <t>Asignación de cuentas de Costos de la contabilidad financiera a Costos de Internet móvil reflejados por servicios minorista</t>
  </si>
  <si>
    <t>Costos Directos por Demanda y por Suscripción</t>
  </si>
  <si>
    <t>Costos Indirectos y/o Comerciales Persona Natural y Persona Jurídica</t>
  </si>
  <si>
    <t>Roaming Internacional  Outbound</t>
  </si>
  <si>
    <t>Derecho proveedores de aplicaciones</t>
  </si>
  <si>
    <t xml:space="preserve"> Otros costos asociados al ingreso minorista </t>
  </si>
  <si>
    <t>Otros asociados Internet Móvil</t>
  </si>
  <si>
    <t>Tabla 2.15 Asignación de cuentas de Activos de la contabilidad financiera incluyendo costos de capital reflejados a servicios minorista de internet móvil</t>
  </si>
  <si>
    <t>Asignación de cuentas de Activos de la contabilidad financiera incluyendo costos de capital reflejados a servicios minorista de internet móvil</t>
  </si>
  <si>
    <t xml:space="preserve">
</t>
  </si>
  <si>
    <t xml:space="preserve">Tabla 2.16 Asignación de cuentas de ingresos de la contabilidad financiera a Ingresos de Televisión por suscripción reflejados por servicios minorista </t>
  </si>
  <si>
    <t xml:space="preserve">Asignación de cuentas de ingresos de la contabilidad financiera a Ingresos de Televisión por suscripción reflejados por servicios minorista </t>
  </si>
  <si>
    <t>Cargo Fijo</t>
  </si>
  <si>
    <t>TV por Demanda</t>
  </si>
  <si>
    <t>PPV</t>
  </si>
  <si>
    <t>Video por Demanda</t>
  </si>
  <si>
    <t xml:space="preserve">Tabla 2.17 Asignación de cuentas de Costos de la contabilidad financiera a Costos de Televisión por suscripción reflejados por servicios minorista </t>
  </si>
  <si>
    <t xml:space="preserve">Asignación de cuentas de costos de la contabilidad financiera a Costos de Televisión por suscripción reflejados por servicios minorista </t>
  </si>
  <si>
    <t>Costos Directos</t>
  </si>
  <si>
    <t>Transporte</t>
  </si>
  <si>
    <t>Costos de red acceso (Instalación)</t>
  </si>
  <si>
    <t>Arrendamiento de infraestructura Activa</t>
  </si>
  <si>
    <t xml:space="preserve">Arrendamiento de infraestructura Pasiva </t>
  </si>
  <si>
    <t>Adquisición de contenidos y costos Programación</t>
  </si>
  <si>
    <t>Eventos pague por ver (PPV)</t>
  </si>
  <si>
    <t>Video por demanda</t>
  </si>
  <si>
    <t>Canales Básicos</t>
  </si>
  <si>
    <t>Canales Premium</t>
  </si>
  <si>
    <t xml:space="preserve">Tabla 2.18 Asignación de cuentas de Activos de la contabilidad financiera incluyendo costos de capital reflejados a servicios minorista de Televisión por suscripción </t>
  </si>
  <si>
    <t xml:space="preserve">Asignación de cuentas de Activos de la contabilidad financiera incluyendo costos de capital reflejados a servicios minorista de Televisión por suscripción </t>
  </si>
  <si>
    <t xml:space="preserve">Tabla 2.19 Asignación de cuentas de ingresos de la contabilidad financiera a Ingresos Mensajería SMS reflejados por servicios minorista </t>
  </si>
  <si>
    <t xml:space="preserve">Asignación de cuentas de ingresos de la contabilidad financiera a Ingresos Mensajería SMS reflejados por servicios minorista </t>
  </si>
  <si>
    <t>Ingreso consumo</t>
  </si>
  <si>
    <t>Nacional</t>
  </si>
  <si>
    <t>Internacional</t>
  </si>
  <si>
    <t xml:space="preserve">Tabla 2.20 Asignación de cuentas de Costos de la contabilidad financiera a Costos de Mensajería SMS reflejados por servicios minorista </t>
  </si>
  <si>
    <t xml:space="preserve">Asignación de cuentas de Costos de la contabilidad financiera a Costos de Mensajería SMS reflejados por servicios minorista </t>
  </si>
  <si>
    <t>Otros Costos asociados al ingreso minorista</t>
  </si>
  <si>
    <t>Cargo de Acceso SMS</t>
  </si>
  <si>
    <t>Total Costos</t>
  </si>
  <si>
    <t>Tabla 2.21 Asignación de cuentas de Activos de la contabilidad financiera incluyendo costos de capital reflejados a servicios minorista de Mensajería SMS</t>
  </si>
  <si>
    <t>Asignación de cuentas de Activos de la contabilidad financiera incluyendo costos de capital reflejados a servicios minorista de Mensajería SMS</t>
  </si>
  <si>
    <t xml:space="preserve">Tabla 2.22 Asignación de cuentas de ingresos de la contabilidad financiera a Ingresos Equipos reflejados por servicios minorista </t>
  </si>
  <si>
    <t xml:space="preserve">Asignación de cuentas de ingresos de la contabilidad financiera a Ingresos Equipos reflejados por servicios minorista </t>
  </si>
  <si>
    <t xml:space="preserve">Ingreso Alquiler </t>
  </si>
  <si>
    <t>Ingresos por Venta y Financiación</t>
  </si>
  <si>
    <t xml:space="preserve">Se Incluye en la definición : Decos, Modem, Repetidores, equipos moviles, equipos IoT, etc </t>
  </si>
  <si>
    <t xml:space="preserve">Tabla 2.23 Asignación de cuentas de Costos de la contabilidad financiera a Costos de Equipos reflejados por servicios minorista </t>
  </si>
  <si>
    <t xml:space="preserve">Asignación de cuentas de Costos de la contabilidad financiera a Costos de Equipos reflejados por servicios minorista </t>
  </si>
  <si>
    <t xml:space="preserve">Costos Indirectos y Comerciales </t>
  </si>
  <si>
    <t>Compra de Equipos Acceso a internet</t>
  </si>
  <si>
    <t xml:space="preserve">Compra de Equipos móviles </t>
  </si>
  <si>
    <t>Compra de equipos TV</t>
  </si>
  <si>
    <t>Acceso a Internet</t>
  </si>
  <si>
    <t>Acceso Internet de las Cosas (IoT)</t>
  </si>
  <si>
    <t>Depreciación</t>
  </si>
  <si>
    <t>Telefonía móvil</t>
  </si>
  <si>
    <t>TV</t>
  </si>
  <si>
    <t xml:space="preserve">Tabla 2.24 Asignación de cuentas de Activos de la contabilidad financiera incluyendo costos de capital reflejados a servicios minorista de equipos </t>
  </si>
  <si>
    <t>Asignación de cuentas de Activos de la contabilidad financiera incluyendo costos de capital reflejados a servicios minorista de equipos</t>
  </si>
  <si>
    <t>Costo de Capital</t>
  </si>
  <si>
    <t xml:space="preserve">Tabla 2.25 Asignación de cuentas de Ingresos por servicios Fijos de la contabilidad financiera a ingresos reflejados por servicios mayorista </t>
  </si>
  <si>
    <t xml:space="preserve">Asignación de cuentas de Ingresos por servicios Fijos de la contabilidad financiera a ingresos reflejados por servicios mayorista </t>
  </si>
  <si>
    <t>Arrendamiento de espacio Interconexión</t>
  </si>
  <si>
    <t>Cargo de Acceso Móvil-fijo</t>
  </si>
  <si>
    <t>Cargo de Acceso Fijo - Fijo</t>
  </si>
  <si>
    <t>Cargo de Acceso Larga Distancia</t>
  </si>
  <si>
    <t>Cargo de Acceso Fijo - Móvil</t>
  </si>
  <si>
    <t>Transporte Interconexión</t>
  </si>
  <si>
    <t>Otros Ingresos mayoristas</t>
  </si>
  <si>
    <t>Voz</t>
  </si>
  <si>
    <t>Datos</t>
  </si>
  <si>
    <t>Postes y ductos</t>
  </si>
  <si>
    <t>Otra Infraestructura pasiva</t>
  </si>
  <si>
    <t>Detalle Ingresos por cada empresa Vinculada o por cada una de las otras unidades de negocio de la misma Empresa</t>
  </si>
  <si>
    <t xml:space="preserve">Tabla 2.26 Asignación de cuentas de costos de la contabilidad financiera a costos reflejados por servicio fijo - mayorista </t>
  </si>
  <si>
    <t xml:space="preserve">Asignación de cuentas de costos de la contabilidad financiera a costos reflejados por servicio fijo  -  mayorista </t>
  </si>
  <si>
    <t xml:space="preserve">Costos Mayorista </t>
  </si>
  <si>
    <t xml:space="preserve">Costos para servicios Mayoristas </t>
  </si>
  <si>
    <t xml:space="preserve">Otros Costos asociados al ingreso mayorista </t>
  </si>
  <si>
    <t>Fijo - Fijo</t>
  </si>
  <si>
    <t>Larga Distancia</t>
  </si>
  <si>
    <t>Fijo - Móvil</t>
  </si>
  <si>
    <t xml:space="preserve">Otra Infraestructura pasiva </t>
  </si>
  <si>
    <t>Tabla 2.27 Asignación de cuentas de Activos de la contabilidad financiera incluyendo costos de capital reflejados a servicios mayoristas fijos</t>
  </si>
  <si>
    <t>Asignación de cuentas de Activos de la contabilidad financiera incluyendo costos de capital reflejados a servicios mayoristas fijos</t>
  </si>
  <si>
    <r>
      <t xml:space="preserve">Cuentas de Activos             </t>
    </r>
    <r>
      <rPr>
        <i/>
        <sz val="9"/>
        <color rgb="FF000000"/>
        <rFont val="Arial"/>
        <family val="2"/>
      </rPr>
      <t>(Vincular de la hoja Costo de Capital)</t>
    </r>
  </si>
  <si>
    <t xml:space="preserve"> $-  </t>
  </si>
  <si>
    <t>Tabla 2.28 Asignación de cuentas de Ingresos por servicios Móviles de la contabilidad financiera a ingresos reflejados por servicios mayorista</t>
  </si>
  <si>
    <t>Asignación de cuentas de Ingresos por servicios Móviles de la contabilidad financiera a ingresos reflejados por servicios mayorista</t>
  </si>
  <si>
    <t>Cargo de Acceso móvil - móvil</t>
  </si>
  <si>
    <t>Cargo de Acceso  fijo - Móvil</t>
  </si>
  <si>
    <t>Cargo de Acceso LDI</t>
  </si>
  <si>
    <t>Terminación SMS</t>
  </si>
  <si>
    <t>Roaming automático nacional</t>
  </si>
  <si>
    <t>Roaming internacional Inbound</t>
  </si>
  <si>
    <t>Acceso OMV</t>
  </si>
  <si>
    <t>Acceso PCA e Integradores</t>
  </si>
  <si>
    <t>Arrendamiento  de la infraestructura pasiva</t>
  </si>
  <si>
    <t>SMS</t>
  </si>
  <si>
    <t>Tabla 2.29 Asignación de cuentas de costos de la contabilidad financiera a costos reflejados por servicios móviles - mayorista</t>
  </si>
  <si>
    <t>Asignación de cuentas de costos de la contabilidad financiera a costos reflejados por servicios móviles - mayorista</t>
  </si>
  <si>
    <t>Arrendamiento de la infraestructura Pasiva</t>
  </si>
  <si>
    <t>LDI</t>
  </si>
  <si>
    <t>Roaming automático nacional - Voz</t>
  </si>
  <si>
    <t>Roaming automático nacional - Datos</t>
  </si>
  <si>
    <t>Roaming automático nacional - SMS</t>
  </si>
  <si>
    <t>Roaming internacional Inbound - Voz</t>
  </si>
  <si>
    <t>Roaming internacional Inbound - Datos</t>
  </si>
  <si>
    <t>Roaming internacional Inbound - SMS</t>
  </si>
  <si>
    <t>Acceso OMV - Voz</t>
  </si>
  <si>
    <t>Acceso OMV - Datos</t>
  </si>
  <si>
    <t>Acceso OMV - SMS</t>
  </si>
  <si>
    <t>Acceso OMV - Otros</t>
  </si>
  <si>
    <t>Tabla 2.30 Asignación de cuentas de Activos de la contabilidad financiera incluyendo costos de capital reflejados a servicios mayoristas móviles</t>
  </si>
  <si>
    <t>Asignación de cuentas de Activos de la contabilidad financiera incluyendo costos de capital reflejados a servicios mayoristas móviles</t>
  </si>
  <si>
    <t>Tabla 2.31 Asignación de cuentas de Ingresos por Larga Distancia de la contabilidad financiera a ingresos reflejados por servicios mayorista</t>
  </si>
  <si>
    <t>Asignación de cuentas de Ingresos por Larga Distancia de la contabilidad financiera a ingresos reflejados por servicios mayorista</t>
  </si>
  <si>
    <t>LDI - Móvil</t>
  </si>
  <si>
    <t>LDI - Fijo</t>
  </si>
  <si>
    <t>Tabla 2.32 Asignación de cuentas de costos de la contabilidad financiera a costos reflejados por larga distancia - mayorista</t>
  </si>
  <si>
    <t>Asignación de cuentas de costos de la contabilidad financiera a costos reflejados por larga distancia - mayorista</t>
  </si>
  <si>
    <t>Interconexión</t>
  </si>
  <si>
    <t>Otros Costos asociados al ingreso mayorista</t>
  </si>
  <si>
    <t>Cargo de Acceso redes fijas</t>
  </si>
  <si>
    <t>Cargo de Acceso redes móviles</t>
  </si>
  <si>
    <t>Tabla 2.33 Asignación de cuentas de Activos de la contabilidad financiera incluyendo costos de capital reflejados a servicios mayoristas Larga Distancia</t>
  </si>
  <si>
    <t>Asignación de cuentas de Activos de la contabilidad financiera incluyendo costos de capital reflejados a servicios mayoristas Larga Distancia</t>
  </si>
  <si>
    <t>Tabla 2.34 Asignación de cuentas de Ingresos por Servicio Portador de la contabilidad financiera a ingresos reflejados por servicios mayorista</t>
  </si>
  <si>
    <t>Asignación de cuentas de Ingresos por Servicio Portador de la contabilidad financiera a ingresos reflejados por servicios mayorista</t>
  </si>
  <si>
    <t xml:space="preserve">Servicios Portador </t>
  </si>
  <si>
    <t>Peering</t>
  </si>
  <si>
    <t>Otros Ingresos Mayoristas</t>
  </si>
  <si>
    <t xml:space="preserve">Tabla 2.35 Asignación de cuentas de costos de la contabilidad financiera a costos reflejados por Servicio Portador - mayorista </t>
  </si>
  <si>
    <t xml:space="preserve">Asignación de cuentas de costos de la contabilidad financiera a costos reflejados por Servicio Portador - mayorista </t>
  </si>
  <si>
    <t>Costos Mayorista</t>
  </si>
  <si>
    <t>Portador Nacional</t>
  </si>
  <si>
    <t>Portador Internacional</t>
  </si>
  <si>
    <t>Tabla 2.36 Asignación de cuentas de Activos de la contabilidad financiera incluyendo costos de capital reflejados a servicios mayoristas Portador</t>
  </si>
  <si>
    <t>Asignación de cuentas de Activos de la contabilidad financiera incluyendo costos de capital reflejados a servicios mayoristas Portador</t>
  </si>
  <si>
    <t xml:space="preserve">Tabla 3.1 Conciliación de las cuentas de la contabilidad financiera y el Modelo de Separación Contable </t>
  </si>
  <si>
    <t xml:space="preserve">Tabla 3.2 Detalle No Relevantes </t>
  </si>
  <si>
    <t>Concepto</t>
  </si>
  <si>
    <t>Contabilidad Financiera 
[ a ]</t>
  </si>
  <si>
    <t>Modelo de Separación Contable
[ b ]</t>
  </si>
  <si>
    <t>Partidas No Relevantes al MSC 
[ c ] = [ a ] - [ b ]</t>
  </si>
  <si>
    <t>Porcentaje Partidas No Relevantes al MSC 
[ d] = [ c ] / [ a ] * 100</t>
  </si>
  <si>
    <t xml:space="preserve">Detalle de ingresos, costos y activos no relevantes </t>
  </si>
  <si>
    <t>Ingresos por operaciones</t>
  </si>
  <si>
    <t>Detalle de ingresos Operacionales no relevantes. (La Columna explicación solo se diligencia en caso de que el total del concepto supere el 3%)</t>
  </si>
  <si>
    <t>Costos y Gastos directos por operaciones</t>
  </si>
  <si>
    <t xml:space="preserve">Cuenta Contable </t>
  </si>
  <si>
    <t xml:space="preserve">Nombre cuenta contable </t>
  </si>
  <si>
    <t xml:space="preserve"> Valor  </t>
  </si>
  <si>
    <t>Explicación</t>
  </si>
  <si>
    <t>Costos y Gastos Indirectos por operaciones</t>
  </si>
  <si>
    <t>Depreciaciones y Amortizaciones</t>
  </si>
  <si>
    <t>Resultado (ingreso o Gasto) financiero neto</t>
  </si>
  <si>
    <t xml:space="preserve">Otros Ingresos </t>
  </si>
  <si>
    <t>Otros Costos y Gastos</t>
  </si>
  <si>
    <t>Resultados antes de impuestos</t>
  </si>
  <si>
    <t>Impuestos sobre beneficios</t>
  </si>
  <si>
    <t>Resultados netos del ejercicio</t>
  </si>
  <si>
    <t xml:space="preserve">Total Ingresos Operacionales no Relevantes </t>
  </si>
  <si>
    <t>Detalle de costos y gastos Operacionales (Directos e Indirectos) no relevantes . (La Columna explicación solo se diligencia en caso de que el total del concepto supere el 3%)</t>
  </si>
  <si>
    <t xml:space="preserve">Activos </t>
  </si>
  <si>
    <t>Activos tangibles e intangibles</t>
  </si>
  <si>
    <t xml:space="preserve">Total Costos y Gastos Operacionales no Relevantes </t>
  </si>
  <si>
    <t>Detalle de otros ingresos (financieros, diferencia en cambio, otros, etc.) no relevantes. (La Columna explicación solo se diligencia en caso de que el total del concepto supere el 3%)</t>
  </si>
  <si>
    <t xml:space="preserve">Total Otros Ingresos no Relevantes </t>
  </si>
  <si>
    <t xml:space="preserve">Detalle de otros costos y gastos (financieros, diferencia en cambio, otros, etc.) no relevantes. (La Columna explicación solo se diligencia en caso de que el total del concepto supere el 3%) </t>
  </si>
  <si>
    <t xml:space="preserve">Total Otros Costos y Gastos no Relevantes </t>
  </si>
  <si>
    <t>Detalle de depreciación y amortización no relevantes. (La Columna explicación solo se diligencia en caso de que el total del concepto supere el 3%)</t>
  </si>
  <si>
    <t xml:space="preserve">Total Depreciación y Amortización no Relevantes </t>
  </si>
  <si>
    <t xml:space="preserve">Detalle de activos tangibles e intangibles no relevantes. (La Columna explicación solo se diligencia en caso de que el total del concepto supere el 3%) </t>
  </si>
  <si>
    <t xml:space="preserve">Total Activos tangibles e intangibles no Relevantes </t>
  </si>
  <si>
    <t>SECCION VALORES UNITARIOS:  Estos valores unitarios serán calculados por el modelo, considerando la información de ingresos, Costos, Unidades y Volumen.</t>
  </si>
  <si>
    <t>Tabla 3.3 Unidad de Medida y Volumen para los ingresos y su asociación con los costos</t>
  </si>
  <si>
    <t>Este resultado se presenta solo a título informativo, ya que no se requiere hacer ningún cálculo, puesto que la tabla está vinculada desde cada una de las hojas del modelo</t>
  </si>
  <si>
    <t>Unidad de Medida y Volumen para los ingresos y costos</t>
  </si>
  <si>
    <t>Unidad de medida (unidad de volumen)</t>
  </si>
  <si>
    <t>Volumen</t>
  </si>
  <si>
    <t>Observaciones</t>
  </si>
  <si>
    <t>Servicio</t>
  </si>
  <si>
    <t xml:space="preserve">Valor </t>
  </si>
  <si>
    <t>Valor Unitario</t>
  </si>
  <si>
    <t>Unidad</t>
  </si>
  <si>
    <t>Ingresos y Costos</t>
  </si>
  <si>
    <t>Tráfico en Minuto Real</t>
  </si>
  <si>
    <t>Cantidad de Líneas Instaladas en el periodo</t>
  </si>
  <si>
    <t>Costos</t>
  </si>
  <si>
    <t xml:space="preserve">Tráfico en Roaming Internacional </t>
  </si>
  <si>
    <t>Tráfico Offnet</t>
  </si>
  <si>
    <t>Tráfico cursado en RAN</t>
  </si>
  <si>
    <t>Tráfico en Megabytes</t>
  </si>
  <si>
    <t>Puntos de Instalación (Conexión)</t>
  </si>
  <si>
    <t>Clientes o Tráfico con Costos especificos para corporativo</t>
  </si>
  <si>
    <t>Promedio de Clientes Activos en el periodo</t>
  </si>
  <si>
    <t>Cantidad de Eventos</t>
  </si>
  <si>
    <t>Cantidad de Programas</t>
  </si>
  <si>
    <t xml:space="preserve">MENSAJERIA (SMS) MINORISTA </t>
  </si>
  <si>
    <t>Cantidad de SMS</t>
  </si>
  <si>
    <t>Cantidad de Equipos</t>
  </si>
  <si>
    <t xml:space="preserve">Cantidad de Equipos </t>
  </si>
  <si>
    <t>Tráfico en RAN</t>
  </si>
  <si>
    <t>Tráfico en Roaming Internacional Inbound</t>
  </si>
  <si>
    <t>Tráfico en SMS</t>
  </si>
  <si>
    <t>Tráfico asociado a PCA e Integradores</t>
  </si>
  <si>
    <t>STM-1</t>
  </si>
  <si>
    <t>* Fijo Móvil aplica dependiendo de la titularidad de la llamada</t>
  </si>
  <si>
    <t>Tabla 3.4 Unidad de Medida y Volumen para los Ingresos Mayoristas (Empresa Vinculada al Grupo Empresarial o Prestación de Servicios mayoristas entre unidades de negocios de la misma empresa)</t>
  </si>
  <si>
    <t xml:space="preserve">Unidad de Medida y Volumen para los ingresos Mayoristas </t>
  </si>
  <si>
    <t>SECCION VALORES UNITARIOS PARA LOS INGRESOS MAYORISTAS (Empresa Vinculada al Grupo Empresarial o Prestación de Servicios mayoristas entre unidades de negocios de la misma empresa):  Estos valores unitarios serán calculados por el modelo, considerando la información de ingresos, Costos, Unidades y Volumen.</t>
  </si>
  <si>
    <t>Debe vincularse el valor de los ingresos, en caso de aplicar.</t>
  </si>
  <si>
    <t>Tabla 4.1 Actividad inversora y (desinversora) a nivel de categorías del activo.</t>
  </si>
  <si>
    <t xml:space="preserve"> Valor bruto a Diciembre de 20XX</t>
  </si>
  <si>
    <t xml:space="preserve"> Adquisiciones </t>
  </si>
  <si>
    <t xml:space="preserve"> Bajas </t>
  </si>
  <si>
    <t xml:space="preserve"> Traspasos </t>
  </si>
  <si>
    <t xml:space="preserve">Observaciones y Fuente de la Información </t>
  </si>
  <si>
    <t xml:space="preserve">(Año anterior) </t>
  </si>
  <si>
    <t xml:space="preserve">(Año actual) </t>
  </si>
  <si>
    <t>Tabla 4.2 Valor bruto, planta totalmente depreciada, depreciación y valor neto de las diferentes Categorías de activos.</t>
  </si>
  <si>
    <t xml:space="preserve">Vida Útil </t>
  </si>
  <si>
    <t>Valor bruto</t>
  </si>
  <si>
    <t>Depreciación del Periodo</t>
  </si>
  <si>
    <t>Planta totalmente depreciada</t>
  </si>
  <si>
    <t>Valor neto</t>
  </si>
  <si>
    <t>Depreciación acumulada</t>
  </si>
  <si>
    <t>% planta totalmente depreciado</t>
  </si>
  <si>
    <t>% de planta por depreciar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</si>
</sst>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 _€_-;\-* #,##0.00\ _€_-;_-* &quot;-&quot;??\ _€_-;_-@_-"/>
    <numFmt numFmtId="165" formatCode="_(&quot;$&quot;\ * #,##0.00_);_(&quot;$&quot;\ * \(#,##0.00\);_(&quot;$&quot;\ * &quot;-&quot;??_);_(@_)"/>
    <numFmt numFmtId="166" formatCode="_-&quot;$&quot;* #,##0_-;\-&quot;$&quot;* #,##0_-;_-&quot;$&quot;* &quot;-&quot;??_-;_-@_-"/>
    <numFmt numFmtId="167" formatCode="#,##0;\-#,##0;\-"/>
    <numFmt numFmtId="168" formatCode="_(* #,##0.00_);_(* \(#,##0.00\);_(* &quot;-&quot;??_);_(@_)"/>
    <numFmt numFmtId="169" formatCode="_ * #,##0_ ;_ * \-#,##0_ ;_ * &quot;-&quot;_ ;_ @_ "/>
    <numFmt numFmtId="170" formatCode="_ * #,##0.00_ ;_ * \-#,##0.00_ ;_ * &quot;-&quot;??_ ;_ @_ "/>
  </numFmts>
  <fonts count="54">
    <font>
      <sz val="11"/>
      <color theme="1"/>
      <name val="Calibri"/>
      <family val="2"/>
      <scheme val="minor"/>
    </font>
    <font>
      <b/>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000000"/>
      <name val="Arial"/>
      <family val="2"/>
    </font>
    <font>
      <sz val="9"/>
      <color rgb="FF000000"/>
      <name val="Arial"/>
      <family val="2"/>
    </font>
    <font>
      <sz val="10"/>
      <color rgb="FF000000"/>
      <name val="Calibri"/>
      <family val="2"/>
    </font>
    <font>
      <sz val="10"/>
      <name val="MS Sans Serif"/>
      <family val="2"/>
    </font>
    <font>
      <sz val="9"/>
      <color theme="1"/>
      <name val="Calibri"/>
      <family val="2"/>
      <scheme val="minor"/>
    </font>
    <font>
      <b/>
      <sz val="9"/>
      <name val="Arial"/>
      <family val="2"/>
    </font>
    <font>
      <sz val="9"/>
      <name val="Arial"/>
      <family val="2"/>
    </font>
    <font>
      <b/>
      <sz val="9"/>
      <color theme="0"/>
      <name val="Arial"/>
      <family val="2"/>
    </font>
    <font>
      <sz val="9"/>
      <color theme="0"/>
      <name val="Arial"/>
      <family val="2"/>
    </font>
    <font>
      <b/>
      <sz val="11"/>
      <color theme="1"/>
      <name val="Arial"/>
      <family val="2"/>
    </font>
    <font>
      <sz val="9"/>
      <color rgb="FFFF0000"/>
      <name val="Arial"/>
      <family val="2"/>
    </font>
    <font>
      <b/>
      <sz val="10"/>
      <color theme="1"/>
      <name val="Tahoma"/>
      <family val="2"/>
    </font>
    <font>
      <u/>
      <sz val="11"/>
      <color theme="10"/>
      <name val="Calibri"/>
      <family val="2"/>
      <scheme val="minor"/>
    </font>
    <font>
      <u/>
      <sz val="11"/>
      <color theme="11"/>
      <name val="Calibri"/>
      <family val="2"/>
      <scheme val="minor"/>
    </font>
    <font>
      <sz val="9"/>
      <color rgb="FFFF0000"/>
      <name val="Calibri"/>
      <family val="2"/>
      <scheme val="minor"/>
    </font>
    <font>
      <sz val="12"/>
      <color rgb="FFFF0000"/>
      <name val="Calibri"/>
      <family val="2"/>
      <scheme val="minor"/>
    </font>
    <font>
      <b/>
      <sz val="14"/>
      <color rgb="FFFF0000"/>
      <name val="Calibri"/>
      <family val="2"/>
      <scheme val="minor"/>
    </font>
    <font>
      <b/>
      <sz val="14"/>
      <color theme="1"/>
      <name val="Calibri"/>
      <family val="2"/>
      <scheme val="minor"/>
    </font>
    <font>
      <sz val="10"/>
      <color indexed="81"/>
      <name val="ArialMT"/>
    </font>
    <font>
      <sz val="11"/>
      <color rgb="FFFF0000"/>
      <name val="Calibri"/>
      <family val="2"/>
      <scheme val="minor"/>
    </font>
    <font>
      <b/>
      <sz val="12"/>
      <color theme="1"/>
      <name val="Calibri"/>
      <family val="2"/>
      <scheme val="minor"/>
    </font>
    <font>
      <b/>
      <sz val="12"/>
      <color theme="0"/>
      <name val="Calibri"/>
      <family val="2"/>
      <scheme val="minor"/>
    </font>
    <font>
      <b/>
      <sz val="11"/>
      <color theme="0"/>
      <name val="Calibri"/>
      <family val="2"/>
      <scheme val="minor"/>
    </font>
    <font>
      <sz val="12"/>
      <color theme="1"/>
      <name val="Calibri"/>
      <family val="2"/>
      <scheme val="minor"/>
    </font>
    <font>
      <b/>
      <sz val="9"/>
      <color rgb="FFFFFFFF"/>
      <name val="Arial"/>
      <family val="2"/>
    </font>
    <font>
      <sz val="11"/>
      <color theme="0"/>
      <name val="Calibri"/>
      <family val="2"/>
      <scheme val="minor"/>
    </font>
    <font>
      <b/>
      <sz val="11"/>
      <color rgb="FFFF0000"/>
      <name val="Calibri"/>
      <family val="2"/>
      <scheme val="minor"/>
    </font>
    <font>
      <b/>
      <sz val="9"/>
      <color theme="9" tint="-0.249977111117893"/>
      <name val="Arial"/>
      <family val="2"/>
    </font>
    <font>
      <sz val="12"/>
      <color rgb="FF000000"/>
      <name val="Calibri"/>
      <family val="2"/>
      <scheme val="minor"/>
    </font>
    <font>
      <b/>
      <sz val="12"/>
      <color rgb="FF000000"/>
      <name val="Calibri"/>
      <family val="2"/>
      <scheme val="minor"/>
    </font>
    <font>
      <b/>
      <sz val="9"/>
      <color theme="1"/>
      <name val="Calibri"/>
      <family val="2"/>
      <scheme val="minor"/>
    </font>
    <font>
      <sz val="10"/>
      <name val="Arial"/>
      <family val="2"/>
    </font>
    <font>
      <sz val="8"/>
      <color theme="1"/>
      <name val="Arial"/>
      <family val="2"/>
    </font>
    <font>
      <sz val="10"/>
      <color theme="1"/>
      <name val="Arial"/>
      <family val="2"/>
    </font>
    <font>
      <sz val="11"/>
      <color rgb="FF000000"/>
      <name val="Calibri"/>
      <family val="2"/>
    </font>
    <font>
      <i/>
      <sz val="9"/>
      <color theme="1"/>
      <name val="Arial"/>
      <family val="2"/>
    </font>
    <font>
      <i/>
      <sz val="9"/>
      <color rgb="FF000000"/>
      <name val="Arial"/>
      <family val="2"/>
    </font>
    <font>
      <i/>
      <sz val="10"/>
      <color theme="1"/>
      <name val="Calibri"/>
      <family val="2"/>
      <scheme val="minor"/>
    </font>
    <font>
      <sz val="8"/>
      <name val="Calibri"/>
      <family val="2"/>
      <scheme val="minor"/>
    </font>
    <font>
      <b/>
      <sz val="9"/>
      <color theme="1"/>
      <name val="Tahoma"/>
      <family val="2"/>
    </font>
    <font>
      <b/>
      <sz val="9"/>
      <color rgb="FFFFFFFF"/>
      <name val="Tahoma"/>
      <family val="2"/>
    </font>
    <font>
      <b/>
      <sz val="8"/>
      <color rgb="FF000000"/>
      <name val="Tahoma"/>
      <family val="2"/>
    </font>
    <font>
      <sz val="9"/>
      <color rgb="FF000000"/>
      <name val="Tahoma"/>
      <family val="2"/>
    </font>
    <font>
      <b/>
      <sz val="8"/>
      <color theme="1"/>
      <name val="Tahoma"/>
      <family val="2"/>
    </font>
    <font>
      <b/>
      <sz val="10"/>
      <color indexed="81"/>
      <name val="ArialMT"/>
    </font>
    <font>
      <b/>
      <sz val="9"/>
      <color rgb="FF000000"/>
      <name val="Tahoma"/>
      <family val="2"/>
    </font>
    <font>
      <b/>
      <sz val="8"/>
      <color rgb="FFFFFFFF"/>
      <name val="Tahoma"/>
      <family val="2"/>
    </font>
    <font>
      <sz val="10"/>
      <color theme="1"/>
      <name val="Calibri"/>
      <family val="2"/>
      <scheme val="minor"/>
    </font>
    <font>
      <sz val="11"/>
      <color rgb="FF000000"/>
      <name val="Calibri"/>
      <family val="2"/>
      <scheme val="minor"/>
    </font>
  </fonts>
  <fills count="46">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A9D08E"/>
        <bgColor rgb="FF000000"/>
      </patternFill>
    </fill>
    <fill>
      <patternFill patternType="solid">
        <fgColor rgb="FFC6E0B4"/>
        <bgColor rgb="FF000000"/>
      </patternFill>
    </fill>
    <fill>
      <patternFill patternType="solid">
        <fgColor theme="4" tint="0.39997558519241921"/>
        <bgColor rgb="FF000000"/>
      </patternFill>
    </fill>
    <fill>
      <patternFill patternType="solid">
        <fgColor theme="4" tint="0.79998168889431442"/>
        <bgColor rgb="FF000000"/>
      </patternFill>
    </fill>
    <fill>
      <patternFill patternType="solid">
        <fgColor theme="0" tint="-4.9989318521683403E-2"/>
        <bgColor indexed="64"/>
      </patternFill>
    </fill>
    <fill>
      <patternFill patternType="solid">
        <fgColor theme="9" tint="-0.499984740745262"/>
        <bgColor indexed="64"/>
      </patternFill>
    </fill>
    <fill>
      <patternFill patternType="solid">
        <fgColor rgb="FFF4B084"/>
        <bgColor rgb="FF000000"/>
      </patternFill>
    </fill>
    <fill>
      <patternFill patternType="solid">
        <fgColor rgb="FFFCE4D6"/>
        <bgColor rgb="FF000000"/>
      </patternFill>
    </fill>
    <fill>
      <patternFill patternType="solid">
        <fgColor rgb="FFC65911"/>
        <bgColor rgb="FF000000"/>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DDEBF7"/>
        <bgColor rgb="FF000000"/>
      </patternFill>
    </fill>
    <fill>
      <patternFill patternType="solid">
        <fgColor theme="4" tint="-0.499984740745262"/>
        <bgColor indexed="64"/>
      </patternFill>
    </fill>
    <fill>
      <patternFill patternType="solid">
        <fgColor rgb="FF1F4E78"/>
        <bgColor indexed="64"/>
      </patternFill>
    </fill>
    <fill>
      <patternFill patternType="solid">
        <fgColor rgb="FFBFBFBF"/>
        <bgColor indexed="64"/>
      </patternFill>
    </fill>
    <fill>
      <patternFill patternType="solid">
        <fgColor rgb="FFF2F2F2"/>
        <bgColor indexed="64"/>
      </patternFill>
    </fill>
    <fill>
      <patternFill patternType="solid">
        <fgColor rgb="FFFFFFFF"/>
        <bgColor indexed="64"/>
      </patternFill>
    </fill>
    <fill>
      <patternFill patternType="solid">
        <fgColor rgb="FFC2D69B"/>
        <bgColor indexed="64"/>
      </patternFill>
    </fill>
    <fill>
      <patternFill patternType="solid">
        <fgColor rgb="FFD6E3BC"/>
        <bgColor indexed="64"/>
      </patternFill>
    </fill>
    <fill>
      <patternFill patternType="solid">
        <fgColor rgb="FF95B3D7"/>
        <bgColor indexed="64"/>
      </patternFill>
    </fill>
    <fill>
      <patternFill patternType="solid">
        <fgColor rgb="FFC6D9F1"/>
        <bgColor indexed="64"/>
      </patternFill>
    </fill>
    <fill>
      <patternFill patternType="solid">
        <fgColor rgb="FFB2A1C7"/>
        <bgColor indexed="64"/>
      </patternFill>
    </fill>
    <fill>
      <patternFill patternType="solid">
        <fgColor rgb="FFE5DFEC"/>
        <bgColor indexed="64"/>
      </patternFill>
    </fill>
    <fill>
      <patternFill patternType="solid">
        <fgColor rgb="FFFABF8F"/>
        <bgColor indexed="64"/>
      </patternFill>
    </fill>
    <fill>
      <patternFill patternType="solid">
        <fgColor rgb="FFFBD4B4"/>
        <bgColor indexed="64"/>
      </patternFill>
    </fill>
    <fill>
      <patternFill patternType="solid">
        <fgColor rgb="FFFDE9D9"/>
        <bgColor indexed="64"/>
      </patternFill>
    </fill>
    <fill>
      <patternFill patternType="lightGray">
        <bgColor theme="9" tint="0.79992065187536243"/>
      </patternFill>
    </fill>
    <fill>
      <patternFill patternType="lightGray">
        <bgColor theme="4" tint="0.79995117038483843"/>
      </patternFill>
    </fill>
    <fill>
      <patternFill patternType="solid">
        <fgColor theme="5" tint="0.59999389629810485"/>
        <bgColor indexed="64"/>
      </patternFill>
    </fill>
    <fill>
      <patternFill patternType="solid">
        <fgColor rgb="FFFFFFFF"/>
        <bgColor rgb="FF000000"/>
      </patternFill>
    </fill>
    <fill>
      <patternFill patternType="solid">
        <fgColor rgb="FF95B3D7"/>
        <bgColor rgb="FF000000"/>
      </patternFill>
    </fill>
    <fill>
      <patternFill patternType="solid">
        <fgColor rgb="FFC6D9F1"/>
        <bgColor rgb="FF000000"/>
      </patternFill>
    </fill>
  </fills>
  <borders count="8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bottom style="medium">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auto="1"/>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diagonal/>
    </border>
    <border>
      <left/>
      <right style="medium">
        <color rgb="FF000000"/>
      </right>
      <top/>
      <bottom style="medium">
        <color auto="1"/>
      </bottom>
      <diagonal/>
    </border>
    <border>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rgb="FF000000"/>
      </left>
      <right/>
      <top/>
      <bottom/>
      <diagonal/>
    </border>
    <border>
      <left/>
      <right style="medium">
        <color auto="1"/>
      </right>
      <top style="thin">
        <color auto="1"/>
      </top>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diagonal/>
    </border>
  </borders>
  <cellStyleXfs count="282">
    <xf numFmtId="0" fontId="0" fillId="0" borderId="0"/>
    <xf numFmtId="44" fontId="2" fillId="0" borderId="0" applyFont="0" applyFill="0" applyBorder="0" applyAlignment="0" applyProtection="0"/>
    <xf numFmtId="0" fontId="7" fillId="0" borderId="0"/>
    <xf numFmtId="0" fontId="2" fillId="0" borderId="0"/>
    <xf numFmtId="0" fontId="8" fillId="0" borderId="0"/>
    <xf numFmtId="0" fontId="2" fillId="0" borderId="0"/>
    <xf numFmtId="41" fontId="2"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42" fontId="2"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65" fontId="2" fillId="0" borderId="0" applyFont="0" applyFill="0" applyBorder="0" applyAlignment="0" applyProtection="0"/>
    <xf numFmtId="168" fontId="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68" fontId="2" fillId="0" borderId="0" applyFont="0" applyFill="0" applyBorder="0" applyAlignment="0" applyProtection="0"/>
    <xf numFmtId="168"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8" fontId="37" fillId="0" borderId="0" applyFont="0" applyFill="0" applyBorder="0" applyAlignment="0" applyProtection="0"/>
    <xf numFmtId="164" fontId="3" fillId="0" borderId="0" applyFont="0" applyFill="0" applyBorder="0" applyAlignment="0" applyProtection="0"/>
    <xf numFmtId="43" fontId="36" fillId="0" borderId="0" applyFont="0" applyFill="0" applyBorder="0" applyAlignment="0" applyProtection="0"/>
    <xf numFmtId="164" fontId="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8" fontId="37" fillId="0" borderId="0" applyFont="0" applyFill="0" applyBorder="0" applyAlignment="0" applyProtection="0"/>
    <xf numFmtId="170" fontId="36" fillId="0" borderId="0" applyFont="0" applyFill="0" applyBorder="0" applyAlignment="0" applyProtection="0"/>
    <xf numFmtId="168" fontId="37" fillId="0" borderId="0" applyFont="0" applyFill="0" applyBorder="0" applyAlignment="0" applyProtection="0"/>
    <xf numFmtId="165" fontId="3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8" fillId="0" borderId="0"/>
    <xf numFmtId="0" fontId="38" fillId="0" borderId="0"/>
    <xf numFmtId="0" fontId="3" fillId="0" borderId="0"/>
    <xf numFmtId="0" fontId="3" fillId="0" borderId="0"/>
    <xf numFmtId="0" fontId="11" fillId="0" borderId="0"/>
    <xf numFmtId="0" fontId="11" fillId="0" borderId="0"/>
    <xf numFmtId="0" fontId="2" fillId="0" borderId="0"/>
    <xf numFmtId="0" fontId="3" fillId="0" borderId="0"/>
    <xf numFmtId="0" fontId="11" fillId="0" borderId="0"/>
    <xf numFmtId="0" fontId="1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1" fillId="0" borderId="0"/>
    <xf numFmtId="0" fontId="37" fillId="0" borderId="0"/>
    <xf numFmtId="0" fontId="36" fillId="0" borderId="0"/>
    <xf numFmtId="0" fontId="11" fillId="0" borderId="0"/>
    <xf numFmtId="0" fontId="3" fillId="0" borderId="0"/>
    <xf numFmtId="0" fontId="11" fillId="0" borderId="0"/>
    <xf numFmtId="0" fontId="36" fillId="0" borderId="0"/>
    <xf numFmtId="0" fontId="2" fillId="0" borderId="0"/>
    <xf numFmtId="0" fontId="39" fillId="0" borderId="0"/>
    <xf numFmtId="0" fontId="3" fillId="0" borderId="0"/>
    <xf numFmtId="0" fontId="3" fillId="0" borderId="0"/>
    <xf numFmtId="0" fontId="3" fillId="0" borderId="0"/>
    <xf numFmtId="0" fontId="3" fillId="0" borderId="0"/>
    <xf numFmtId="9" fontId="36" fillId="0" borderId="0" applyFont="0" applyFill="0" applyBorder="0" applyAlignment="0" applyProtection="0"/>
    <xf numFmtId="9" fontId="3"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879">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center" vertical="center"/>
    </xf>
    <xf numFmtId="0" fontId="6" fillId="0" borderId="0" xfId="0" applyFont="1" applyAlignment="1">
      <alignment horizontal="left" vertical="center"/>
    </xf>
    <xf numFmtId="166" fontId="3" fillId="0" borderId="0" xfId="1" applyNumberFormat="1" applyFont="1"/>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textRotation="90" wrapText="1"/>
    </xf>
    <xf numFmtId="0" fontId="5" fillId="0" borderId="0" xfId="0" applyFont="1" applyAlignment="1">
      <alignment vertical="center"/>
    </xf>
    <xf numFmtId="166" fontId="4" fillId="0" borderId="0" xfId="1" applyNumberFormat="1" applyFont="1"/>
    <xf numFmtId="0" fontId="3" fillId="0" borderId="1" xfId="0" applyFont="1" applyBorder="1" applyAlignment="1">
      <alignment horizontal="left" vertical="center" wrapText="1"/>
    </xf>
    <xf numFmtId="0" fontId="3" fillId="0" borderId="0" xfId="0" applyFont="1" applyAlignment="1">
      <alignment vertical="center"/>
    </xf>
    <xf numFmtId="44" fontId="3" fillId="0" borderId="0" xfId="1" applyFont="1"/>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44" fontId="3" fillId="0" borderId="1" xfId="1" applyFont="1" applyBorder="1" applyAlignment="1">
      <alignment vertical="center"/>
    </xf>
    <xf numFmtId="0" fontId="9" fillId="0" borderId="0" xfId="0" applyFont="1"/>
    <xf numFmtId="0" fontId="3" fillId="0" borderId="0" xfId="0" applyFont="1" applyAlignment="1">
      <alignment horizontal="center"/>
    </xf>
    <xf numFmtId="0" fontId="3" fillId="0" borderId="0" xfId="0" applyFont="1" applyAlignment="1">
      <alignment horizontal="justify" vertical="center"/>
    </xf>
    <xf numFmtId="0" fontId="3" fillId="0" borderId="0" xfId="0" applyFont="1" applyAlignment="1">
      <alignment horizontal="left" vertical="center" wrapText="1"/>
    </xf>
    <xf numFmtId="0" fontId="10" fillId="4" borderId="1" xfId="4" applyFont="1" applyFill="1" applyBorder="1" applyAlignment="1">
      <alignment horizontal="center" vertical="center" wrapText="1"/>
    </xf>
    <xf numFmtId="0" fontId="4" fillId="6" borderId="1" xfId="0" applyFont="1" applyFill="1" applyBorder="1" applyAlignment="1">
      <alignment horizontal="left" vertical="center"/>
    </xf>
    <xf numFmtId="0" fontId="4" fillId="0" borderId="0" xfId="0" applyFont="1" applyAlignment="1">
      <alignment wrapText="1"/>
    </xf>
    <xf numFmtId="0" fontId="6" fillId="0" borderId="1" xfId="0" applyFont="1" applyBorder="1" applyAlignment="1">
      <alignment vertical="center" wrapText="1"/>
    </xf>
    <xf numFmtId="0" fontId="11" fillId="0" borderId="0" xfId="0" applyFont="1"/>
    <xf numFmtId="0" fontId="4" fillId="6" borderId="1" xfId="2" applyFont="1" applyFill="1" applyBorder="1" applyAlignment="1">
      <alignment horizontal="center" vertical="center" wrapText="1"/>
    </xf>
    <xf numFmtId="41" fontId="6" fillId="0" borderId="1" xfId="6" applyFont="1" applyBorder="1" applyAlignment="1">
      <alignment horizontal="left" vertical="center"/>
    </xf>
    <xf numFmtId="0" fontId="13" fillId="0" borderId="0" xfId="0" applyFont="1" applyAlignment="1">
      <alignment vertical="center"/>
    </xf>
    <xf numFmtId="0" fontId="4" fillId="8" borderId="0" xfId="0" applyFont="1" applyFill="1" applyAlignment="1">
      <alignment horizontal="center" vertical="center" wrapText="1"/>
    </xf>
    <xf numFmtId="44" fontId="3" fillId="8" borderId="0" xfId="1" applyFont="1" applyFill="1" applyAlignment="1">
      <alignment vertical="center" wrapText="1"/>
    </xf>
    <xf numFmtId="44" fontId="4" fillId="8" borderId="0" xfId="1" applyFont="1" applyFill="1" applyAlignment="1">
      <alignment horizontal="center" vertical="center" wrapText="1"/>
    </xf>
    <xf numFmtId="0" fontId="4" fillId="8" borderId="0" xfId="0" applyFont="1" applyFill="1" applyAlignment="1">
      <alignment wrapText="1"/>
    </xf>
    <xf numFmtId="0" fontId="3" fillId="8" borderId="0" xfId="0" applyFont="1" applyFill="1" applyAlignment="1">
      <alignment wrapText="1"/>
    </xf>
    <xf numFmtId="0" fontId="3" fillId="8" borderId="0" xfId="0" applyFont="1" applyFill="1"/>
    <xf numFmtId="0" fontId="12" fillId="8" borderId="0" xfId="0" applyFont="1" applyFill="1" applyAlignment="1">
      <alignment vertical="center" wrapText="1"/>
    </xf>
    <xf numFmtId="0" fontId="4" fillId="8" borderId="0" xfId="0" applyFont="1" applyFill="1" applyAlignment="1">
      <alignment vertical="center" wrapText="1"/>
    </xf>
    <xf numFmtId="44" fontId="10" fillId="8" borderId="0" xfId="1" applyFont="1" applyFill="1" applyAlignment="1">
      <alignment horizontal="center" vertical="center" wrapText="1"/>
    </xf>
    <xf numFmtId="44" fontId="3" fillId="8" borderId="0" xfId="1" applyFont="1" applyFill="1" applyAlignment="1">
      <alignment wrapText="1"/>
    </xf>
    <xf numFmtId="44" fontId="4" fillId="8" borderId="0" xfId="1" applyFont="1" applyFill="1" applyAlignment="1">
      <alignment vertical="center" wrapText="1"/>
    </xf>
    <xf numFmtId="44" fontId="4" fillId="8" borderId="0" xfId="1" applyFont="1" applyFill="1" applyAlignment="1">
      <alignment horizontal="center" wrapText="1"/>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44" fontId="10" fillId="3" borderId="1" xfId="1" applyFont="1" applyFill="1" applyBorder="1" applyAlignment="1">
      <alignment horizontal="center" vertical="center" wrapText="1"/>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5" fillId="0" borderId="0" xfId="0" applyFont="1"/>
    <xf numFmtId="0" fontId="0" fillId="0" borderId="0" xfId="0" applyAlignment="1">
      <alignment wrapText="1"/>
    </xf>
    <xf numFmtId="0" fontId="10" fillId="4" borderId="1" xfId="0" applyFont="1" applyFill="1" applyBorder="1" applyAlignment="1">
      <alignment horizontal="center" vertical="center" wrapText="1"/>
    </xf>
    <xf numFmtId="0" fontId="3" fillId="0" borderId="0" xfId="0" applyFont="1" applyAlignment="1">
      <alignment horizontal="left" vertical="center"/>
    </xf>
    <xf numFmtId="0" fontId="9" fillId="0" borderId="0" xfId="0" applyFont="1" applyAlignment="1">
      <alignment wrapText="1"/>
    </xf>
    <xf numFmtId="44" fontId="9" fillId="0" borderId="0" xfId="1" applyFont="1"/>
    <xf numFmtId="44" fontId="3" fillId="0" borderId="0" xfId="1" applyFont="1" applyAlignment="1">
      <alignment wrapText="1"/>
    </xf>
    <xf numFmtId="44" fontId="4" fillId="0" borderId="0" xfId="1" applyFont="1" applyAlignment="1">
      <alignment horizontal="center" vertical="center"/>
    </xf>
    <xf numFmtId="44" fontId="4" fillId="3" borderId="1" xfId="1" applyFont="1" applyFill="1" applyBorder="1" applyAlignment="1">
      <alignment horizontal="center" vertical="center" wrapText="1"/>
    </xf>
    <xf numFmtId="44" fontId="4" fillId="0" borderId="0" xfId="1" applyFont="1" applyAlignment="1">
      <alignment vertical="center" wrapText="1"/>
    </xf>
    <xf numFmtId="0" fontId="12" fillId="0" borderId="0" xfId="0" applyFont="1" applyAlignment="1">
      <alignment vertical="center" wrapText="1"/>
    </xf>
    <xf numFmtId="0" fontId="4" fillId="13" borderId="1" xfId="0" applyFont="1" applyFill="1" applyBorder="1" applyAlignment="1">
      <alignment horizontal="center" vertical="center" wrapText="1"/>
    </xf>
    <xf numFmtId="0" fontId="4" fillId="0" borderId="2" xfId="0" applyFont="1" applyBorder="1" applyAlignment="1">
      <alignment horizontal="left"/>
    </xf>
    <xf numFmtId="44" fontId="4" fillId="0" borderId="0" xfId="1" applyFont="1" applyAlignment="1">
      <alignment horizontal="center" vertical="center" wrapText="1"/>
    </xf>
    <xf numFmtId="0" fontId="0" fillId="0" borderId="0" xfId="0" applyAlignment="1">
      <alignment vertical="center"/>
    </xf>
    <xf numFmtId="44" fontId="6" fillId="0" borderId="1" xfId="1" applyFont="1" applyBorder="1" applyAlignment="1">
      <alignment vertical="center" wrapText="1"/>
    </xf>
    <xf numFmtId="167" fontId="11" fillId="0" borderId="1" xfId="4" applyNumberFormat="1" applyFont="1" applyBorder="1" applyAlignment="1">
      <alignment horizontal="left" vertical="center" wrapText="1"/>
    </xf>
    <xf numFmtId="44" fontId="5" fillId="4" borderId="5" xfId="0" applyNumberFormat="1" applyFont="1" applyFill="1" applyBorder="1" applyAlignment="1">
      <alignment vertical="center" wrapText="1"/>
    </xf>
    <xf numFmtId="0" fontId="20" fillId="0" borderId="0" xfId="0" applyFont="1"/>
    <xf numFmtId="0" fontId="19" fillId="0" borderId="0" xfId="0" applyFont="1"/>
    <xf numFmtId="0" fontId="3" fillId="0" borderId="0" xfId="0" quotePrefix="1" applyFont="1"/>
    <xf numFmtId="0" fontId="4" fillId="12"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21" fillId="0" borderId="0" xfId="0" applyFont="1"/>
    <xf numFmtId="0" fontId="22" fillId="0" borderId="0" xfId="0" applyFont="1"/>
    <xf numFmtId="0" fontId="5" fillId="17" borderId="10" xfId="0" applyFont="1" applyFill="1" applyBorder="1" applyAlignment="1">
      <alignment horizontal="center" vertical="center" wrapText="1"/>
    </xf>
    <xf numFmtId="0" fontId="0" fillId="0" borderId="0" xfId="0" applyAlignment="1">
      <alignment horizontal="center"/>
    </xf>
    <xf numFmtId="0" fontId="0" fillId="0" borderId="32" xfId="0" applyBorder="1"/>
    <xf numFmtId="42" fontId="0" fillId="0" borderId="33" xfId="19" applyFont="1" applyBorder="1"/>
    <xf numFmtId="42" fontId="0" fillId="0" borderId="32" xfId="19" applyFont="1" applyBorder="1"/>
    <xf numFmtId="42" fontId="0" fillId="0" borderId="0" xfId="19" applyFont="1"/>
    <xf numFmtId="0" fontId="0" fillId="0" borderId="34" xfId="0" applyBorder="1"/>
    <xf numFmtId="0" fontId="0" fillId="0" borderId="18" xfId="0" applyBorder="1"/>
    <xf numFmtId="42" fontId="0" fillId="0" borderId="18" xfId="19" applyFont="1" applyBorder="1"/>
    <xf numFmtId="42" fontId="0" fillId="0" borderId="16" xfId="19" applyFont="1" applyBorder="1"/>
    <xf numFmtId="42" fontId="0" fillId="0" borderId="34" xfId="19" applyFont="1" applyBorder="1"/>
    <xf numFmtId="42" fontId="0" fillId="0" borderId="35" xfId="19" applyFont="1" applyBorder="1"/>
    <xf numFmtId="42" fontId="0" fillId="0" borderId="36" xfId="19" applyFont="1" applyBorder="1"/>
    <xf numFmtId="42" fontId="0" fillId="0" borderId="37" xfId="19" applyFont="1" applyBorder="1"/>
    <xf numFmtId="42" fontId="0" fillId="0" borderId="0" xfId="19" applyFont="1" applyAlignment="1">
      <alignment horizontal="center"/>
    </xf>
    <xf numFmtId="42" fontId="1" fillId="0" borderId="0" xfId="0" applyNumberFormat="1" applyFont="1"/>
    <xf numFmtId="0" fontId="1" fillId="0" borderId="39" xfId="0" applyFont="1" applyBorder="1"/>
    <xf numFmtId="42" fontId="1" fillId="0" borderId="39" xfId="0" applyNumberFormat="1" applyFont="1" applyBorder="1"/>
    <xf numFmtId="0" fontId="1" fillId="0" borderId="38" xfId="0" applyFont="1" applyBorder="1"/>
    <xf numFmtId="42" fontId="1" fillId="0" borderId="40" xfId="0" applyNumberFormat="1" applyFont="1" applyBorder="1"/>
    <xf numFmtId="42" fontId="0" fillId="0" borderId="17" xfId="19" applyFont="1" applyBorder="1" applyAlignment="1">
      <alignment vertical="center" wrapText="1"/>
    </xf>
    <xf numFmtId="42" fontId="0" fillId="0" borderId="15" xfId="19" applyFont="1" applyBorder="1" applyAlignment="1">
      <alignment vertical="center" wrapText="1"/>
    </xf>
    <xf numFmtId="42" fontId="0" fillId="0" borderId="14" xfId="19" applyFont="1" applyBorder="1" applyAlignment="1">
      <alignment vertical="center" wrapText="1"/>
    </xf>
    <xf numFmtId="42" fontId="1" fillId="0" borderId="0" xfId="19" applyFont="1"/>
    <xf numFmtId="0" fontId="0" fillId="0" borderId="36" xfId="0" applyBorder="1"/>
    <xf numFmtId="0" fontId="0" fillId="0" borderId="33" xfId="0" applyBorder="1"/>
    <xf numFmtId="0" fontId="0" fillId="0" borderId="16" xfId="0" applyBorder="1"/>
    <xf numFmtId="0" fontId="0" fillId="0" borderId="17" xfId="0" applyBorder="1" applyAlignment="1">
      <alignment vertical="center" wrapText="1"/>
    </xf>
    <xf numFmtId="0" fontId="0" fillId="0" borderId="15" xfId="0" applyBorder="1" applyAlignment="1">
      <alignment vertical="center" wrapText="1"/>
    </xf>
    <xf numFmtId="0" fontId="0" fillId="0" borderId="14" xfId="0" applyBorder="1"/>
    <xf numFmtId="42" fontId="2" fillId="0" borderId="15" xfId="19" applyBorder="1" applyAlignment="1">
      <alignment vertical="center" wrapText="1"/>
    </xf>
    <xf numFmtId="0" fontId="0" fillId="3" borderId="30" xfId="0" applyFill="1" applyBorder="1" applyAlignment="1">
      <alignment horizontal="center" vertical="center" wrapText="1"/>
    </xf>
    <xf numFmtId="0" fontId="0" fillId="0" borderId="35" xfId="0" applyBorder="1"/>
    <xf numFmtId="0" fontId="0" fillId="3" borderId="31" xfId="0" applyFill="1" applyBorder="1" applyAlignment="1">
      <alignment horizontal="center" vertical="center" wrapText="1"/>
    </xf>
    <xf numFmtId="0" fontId="0" fillId="3" borderId="29"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 vertical="center" wrapText="1"/>
    </xf>
    <xf numFmtId="0" fontId="5" fillId="21" borderId="10" xfId="0" applyFont="1" applyFill="1" applyBorder="1" applyAlignment="1">
      <alignment horizontal="center" vertical="center" wrapText="1"/>
    </xf>
    <xf numFmtId="0" fontId="4" fillId="12" borderId="30" xfId="0" applyFont="1" applyFill="1" applyBorder="1" applyAlignment="1">
      <alignment horizontal="center" vertical="center" wrapText="1"/>
    </xf>
    <xf numFmtId="42" fontId="0" fillId="0" borderId="0" xfId="0" applyNumberFormat="1"/>
    <xf numFmtId="0" fontId="1" fillId="0" borderId="0" xfId="0" applyFont="1" applyAlignment="1">
      <alignment vertical="center"/>
    </xf>
    <xf numFmtId="42" fontId="0" fillId="0" borderId="0" xfId="19" applyFont="1" applyAlignment="1">
      <alignment horizontal="center" vertical="center"/>
    </xf>
    <xf numFmtId="41" fontId="0" fillId="0" borderId="0" xfId="6" applyFont="1" applyAlignment="1">
      <alignment horizontal="center" vertical="center"/>
    </xf>
    <xf numFmtId="0" fontId="0" fillId="23" borderId="51" xfId="0" applyFill="1" applyBorder="1" applyAlignment="1">
      <alignment horizontal="center" vertical="center" wrapText="1"/>
    </xf>
    <xf numFmtId="42" fontId="0" fillId="23" borderId="34" xfId="19" applyFont="1" applyFill="1" applyBorder="1"/>
    <xf numFmtId="0" fontId="0" fillId="23" borderId="29" xfId="0" applyFill="1" applyBorder="1" applyAlignment="1">
      <alignment horizontal="center" vertical="center" wrapText="1"/>
    </xf>
    <xf numFmtId="0" fontId="9" fillId="0" borderId="39" xfId="0" applyFont="1" applyBorder="1" applyAlignment="1">
      <alignment horizontal="center"/>
    </xf>
    <xf numFmtId="0" fontId="28" fillId="0" borderId="0" xfId="0" applyFont="1" applyAlignment="1">
      <alignment vertical="center"/>
    </xf>
    <xf numFmtId="0" fontId="28" fillId="0" borderId="0" xfId="0" applyFont="1" applyAlignment="1">
      <alignment horizontal="center" vertical="center"/>
    </xf>
    <xf numFmtId="0" fontId="25" fillId="0" borderId="38" xfId="0" applyFont="1" applyBorder="1" applyAlignment="1">
      <alignment vertical="center"/>
    </xf>
    <xf numFmtId="0" fontId="28" fillId="0" borderId="39" xfId="0" applyFont="1" applyBorder="1" applyAlignment="1">
      <alignment vertical="center"/>
    </xf>
    <xf numFmtId="42" fontId="25" fillId="0" borderId="39" xfId="0" applyNumberFormat="1" applyFont="1" applyBorder="1" applyAlignment="1">
      <alignment vertical="center"/>
    </xf>
    <xf numFmtId="42" fontId="25" fillId="0" borderId="40" xfId="0" applyNumberFormat="1" applyFont="1" applyBorder="1" applyAlignment="1">
      <alignment vertical="center"/>
    </xf>
    <xf numFmtId="42" fontId="0" fillId="23" borderId="35" xfId="19" applyFont="1" applyFill="1" applyBorder="1" applyAlignment="1">
      <alignment vertical="center"/>
    </xf>
    <xf numFmtId="42" fontId="0" fillId="0" borderId="36" xfId="19" applyFont="1" applyBorder="1" applyAlignment="1">
      <alignment vertical="center"/>
    </xf>
    <xf numFmtId="42" fontId="0" fillId="0" borderId="37" xfId="19" applyFont="1" applyBorder="1" applyAlignment="1">
      <alignment vertical="center"/>
    </xf>
    <xf numFmtId="42" fontId="0" fillId="23" borderId="32" xfId="19" applyFont="1" applyFill="1" applyBorder="1" applyAlignment="1">
      <alignment vertical="center"/>
    </xf>
    <xf numFmtId="42" fontId="0" fillId="0" borderId="0" xfId="19" applyFont="1" applyAlignment="1">
      <alignment vertical="center"/>
    </xf>
    <xf numFmtId="42" fontId="0" fillId="0" borderId="33" xfId="19" applyFont="1" applyBorder="1" applyAlignment="1">
      <alignment vertical="center"/>
    </xf>
    <xf numFmtId="42" fontId="2" fillId="23" borderId="32" xfId="19" applyFill="1" applyBorder="1" applyAlignment="1">
      <alignment vertical="center"/>
    </xf>
    <xf numFmtId="0" fontId="0" fillId="0" borderId="15" xfId="0" applyBorder="1" applyAlignment="1">
      <alignment vertical="center"/>
    </xf>
    <xf numFmtId="42" fontId="31" fillId="0" borderId="0" xfId="19" applyFont="1"/>
    <xf numFmtId="0" fontId="32" fillId="0" borderId="0" xfId="0" applyFont="1" applyAlignment="1">
      <alignment horizontal="center" vertical="center" wrapText="1"/>
    </xf>
    <xf numFmtId="0" fontId="5" fillId="0" borderId="0" xfId="0" applyFont="1" applyAlignment="1">
      <alignment wrapText="1"/>
    </xf>
    <xf numFmtId="42" fontId="25" fillId="0" borderId="0" xfId="19" applyFont="1" applyAlignment="1">
      <alignment vertical="center"/>
    </xf>
    <xf numFmtId="44" fontId="4" fillId="0" borderId="0" xfId="1" applyFont="1" applyAlignment="1">
      <alignment horizontal="center" wrapText="1"/>
    </xf>
    <xf numFmtId="41" fontId="3" fillId="0" borderId="0" xfId="6" applyFont="1" applyAlignment="1">
      <alignment vertic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67" fontId="10" fillId="4" borderId="1" xfId="4" applyNumberFormat="1" applyFont="1" applyFill="1" applyBorder="1" applyAlignment="1">
      <alignment horizontal="left" vertical="center" wrapText="1"/>
    </xf>
    <xf numFmtId="42" fontId="11" fillId="0" borderId="1" xfId="1" applyNumberFormat="1" applyFont="1" applyBorder="1" applyAlignment="1">
      <alignment horizontal="right" vertical="center" wrapText="1"/>
    </xf>
    <xf numFmtId="42" fontId="10" fillId="4" borderId="1" xfId="1" applyNumberFormat="1" applyFont="1" applyFill="1" applyBorder="1" applyAlignment="1">
      <alignment horizontal="right" vertical="center" wrapText="1"/>
    </xf>
    <xf numFmtId="0" fontId="3" fillId="0" borderId="3" xfId="0" applyFont="1" applyBorder="1" applyAlignment="1">
      <alignment vertical="center" wrapText="1"/>
    </xf>
    <xf numFmtId="44" fontId="3" fillId="0" borderId="1" xfId="1" applyFont="1" applyBorder="1" applyAlignment="1">
      <alignment horizontal="left" vertical="center" wrapText="1"/>
    </xf>
    <xf numFmtId="44" fontId="3" fillId="0" borderId="5" xfId="1" applyFont="1" applyBorder="1" applyAlignment="1">
      <alignment horizontal="left" vertical="center" wrapText="1"/>
    </xf>
    <xf numFmtId="0" fontId="4" fillId="3" borderId="3" xfId="0" applyFont="1" applyFill="1" applyBorder="1" applyAlignment="1">
      <alignment horizontal="center" vertical="center" wrapText="1"/>
    </xf>
    <xf numFmtId="0" fontId="3" fillId="0" borderId="1" xfId="0" applyFont="1" applyBorder="1" applyAlignment="1">
      <alignment vertical="center"/>
    </xf>
    <xf numFmtId="0" fontId="6" fillId="0" borderId="11" xfId="0" applyFont="1" applyBorder="1" applyAlignment="1">
      <alignment horizontal="left" vertical="center" wrapText="1"/>
    </xf>
    <xf numFmtId="44" fontId="6" fillId="0" borderId="11" xfId="0" applyNumberFormat="1" applyFont="1" applyBorder="1" applyAlignment="1">
      <alignment vertical="center"/>
    </xf>
    <xf numFmtId="0" fontId="6" fillId="0" borderId="2" xfId="0" applyFont="1" applyBorder="1" applyAlignment="1">
      <alignment vertical="center" wrapText="1"/>
    </xf>
    <xf numFmtId="0" fontId="10" fillId="18" borderId="58" xfId="0" applyFont="1" applyFill="1" applyBorder="1" applyAlignment="1">
      <alignment horizontal="center" vertical="center" wrapText="1"/>
    </xf>
    <xf numFmtId="44" fontId="4" fillId="18" borderId="59" xfId="1" applyFont="1" applyFill="1" applyBorder="1" applyAlignment="1">
      <alignment horizontal="center" vertical="center" wrapText="1"/>
    </xf>
    <xf numFmtId="0" fontId="3" fillId="0" borderId="54" xfId="0" applyFont="1" applyBorder="1" applyAlignment="1">
      <alignment vertical="center" wrapText="1"/>
    </xf>
    <xf numFmtId="44" fontId="3" fillId="0" borderId="22" xfId="1" applyFont="1" applyBorder="1" applyAlignment="1">
      <alignment vertical="center"/>
    </xf>
    <xf numFmtId="44" fontId="3" fillId="0" borderId="23" xfId="1" applyFont="1" applyBorder="1" applyAlignment="1">
      <alignment vertical="center"/>
    </xf>
    <xf numFmtId="44" fontId="3" fillId="0" borderId="25" xfId="1" applyFont="1" applyBorder="1" applyAlignment="1">
      <alignment vertical="center"/>
    </xf>
    <xf numFmtId="0" fontId="3" fillId="0" borderId="22" xfId="0" applyFont="1" applyBorder="1" applyAlignment="1">
      <alignment horizontal="left" vertical="center" wrapText="1"/>
    </xf>
    <xf numFmtId="44" fontId="3" fillId="0" borderId="31" xfId="1" applyFont="1" applyBorder="1" applyAlignment="1">
      <alignment vertical="center"/>
    </xf>
    <xf numFmtId="0" fontId="3" fillId="0" borderId="22" xfId="0" applyFont="1" applyBorder="1" applyAlignment="1">
      <alignment vertical="center"/>
    </xf>
    <xf numFmtId="0" fontId="3" fillId="0" borderId="30" xfId="0" applyFont="1" applyBorder="1" applyAlignment="1">
      <alignment vertical="center"/>
    </xf>
    <xf numFmtId="44" fontId="3" fillId="0" borderId="30" xfId="1" applyFont="1" applyBorder="1" applyAlignment="1">
      <alignment vertical="center"/>
    </xf>
    <xf numFmtId="0" fontId="6" fillId="0" borderId="22" xfId="0" applyFont="1" applyBorder="1" applyAlignment="1">
      <alignment horizontal="left" vertical="center" wrapText="1"/>
    </xf>
    <xf numFmtId="0" fontId="6" fillId="0" borderId="18" xfId="0" applyFont="1" applyBorder="1" applyAlignment="1">
      <alignment vertical="center" wrapText="1"/>
    </xf>
    <xf numFmtId="44" fontId="6" fillId="0" borderId="47" xfId="0" applyNumberFormat="1" applyFont="1" applyBorder="1" applyAlignment="1">
      <alignment vertical="center"/>
    </xf>
    <xf numFmtId="44" fontId="3" fillId="8" borderId="23" xfId="1" applyFont="1" applyFill="1" applyBorder="1" applyAlignment="1">
      <alignment vertical="center"/>
    </xf>
    <xf numFmtId="44" fontId="3" fillId="8" borderId="25" xfId="1" applyFont="1" applyFill="1" applyBorder="1" applyAlignment="1">
      <alignment vertical="center"/>
    </xf>
    <xf numFmtId="0" fontId="3" fillId="0" borderId="1" xfId="0" applyFont="1" applyBorder="1" applyAlignment="1">
      <alignment vertical="center" wrapText="1"/>
    </xf>
    <xf numFmtId="0" fontId="3" fillId="0" borderId="22" xfId="0" applyFont="1" applyBorder="1" applyAlignment="1">
      <alignment vertical="center" wrapText="1"/>
    </xf>
    <xf numFmtId="42" fontId="0" fillId="0" borderId="18" xfId="19" applyFont="1" applyBorder="1" applyAlignment="1">
      <alignment vertical="center"/>
    </xf>
    <xf numFmtId="42" fontId="0" fillId="0" borderId="16" xfId="19" applyFont="1" applyBorder="1" applyAlignment="1">
      <alignment vertical="center"/>
    </xf>
    <xf numFmtId="42" fontId="0" fillId="0" borderId="39" xfId="19" applyFont="1" applyBorder="1" applyAlignment="1">
      <alignment vertical="center"/>
    </xf>
    <xf numFmtId="42" fontId="0" fillId="0" borderId="40" xfId="19" applyFont="1" applyBorder="1" applyAlignment="1">
      <alignment vertical="center"/>
    </xf>
    <xf numFmtId="42" fontId="3" fillId="0" borderId="1" xfId="19" applyFont="1" applyBorder="1"/>
    <xf numFmtId="42" fontId="0" fillId="0" borderId="63" xfId="19" applyFont="1" applyBorder="1" applyAlignment="1">
      <alignment vertical="center" wrapText="1"/>
    </xf>
    <xf numFmtId="42" fontId="0" fillId="0" borderId="63" xfId="19" applyFont="1" applyBorder="1" applyAlignment="1">
      <alignment vertical="center"/>
    </xf>
    <xf numFmtId="0" fontId="35" fillId="0" borderId="0" xfId="0" applyFont="1"/>
    <xf numFmtId="42" fontId="25" fillId="0" borderId="40" xfId="19" applyFont="1" applyBorder="1" applyAlignment="1">
      <alignment vertical="center"/>
    </xf>
    <xf numFmtId="42" fontId="25" fillId="0" borderId="0" xfId="0" applyNumberFormat="1" applyFont="1" applyAlignment="1">
      <alignment vertical="center"/>
    </xf>
    <xf numFmtId="0" fontId="25" fillId="0" borderId="32" xfId="0" applyFont="1" applyBorder="1" applyAlignment="1">
      <alignment vertical="center"/>
    </xf>
    <xf numFmtId="44" fontId="3" fillId="0" borderId="43" xfId="1" applyFont="1" applyBorder="1" applyAlignment="1">
      <alignment vertical="center"/>
    </xf>
    <xf numFmtId="0" fontId="3" fillId="0" borderId="6" xfId="0" applyFont="1" applyBorder="1" applyAlignment="1">
      <alignment vertical="center"/>
    </xf>
    <xf numFmtId="44" fontId="3" fillId="0" borderId="6" xfId="1" applyFont="1" applyBorder="1" applyAlignment="1">
      <alignment vertical="center"/>
    </xf>
    <xf numFmtId="44" fontId="3" fillId="0" borderId="42" xfId="1" applyFont="1" applyBorder="1" applyAlignment="1">
      <alignment vertical="center"/>
    </xf>
    <xf numFmtId="0" fontId="6" fillId="0" borderId="27" xfId="0" applyFont="1" applyBorder="1" applyAlignment="1">
      <alignment vertical="center" wrapText="1"/>
    </xf>
    <xf numFmtId="44" fontId="6" fillId="0" borderId="22" xfId="0" applyNumberFormat="1" applyFont="1" applyBorder="1" applyAlignment="1">
      <alignment vertical="center"/>
    </xf>
    <xf numFmtId="0" fontId="3" fillId="0" borderId="30" xfId="0" applyFont="1" applyBorder="1" applyAlignment="1">
      <alignment vertical="center" wrapText="1"/>
    </xf>
    <xf numFmtId="169" fontId="3" fillId="0" borderId="23" xfId="0" applyNumberFormat="1" applyFont="1" applyBorder="1" applyAlignment="1">
      <alignment vertical="center" wrapText="1"/>
    </xf>
    <xf numFmtId="169" fontId="3" fillId="0" borderId="25" xfId="0" applyNumberFormat="1" applyFont="1" applyBorder="1" applyAlignment="1">
      <alignment vertical="center" wrapText="1"/>
    </xf>
    <xf numFmtId="169" fontId="3" fillId="0" borderId="31" xfId="0" applyNumberFormat="1" applyFont="1" applyBorder="1" applyAlignment="1">
      <alignment vertical="center" wrapText="1"/>
    </xf>
    <xf numFmtId="0" fontId="6" fillId="0" borderId="0" xfId="0" applyFont="1" applyAlignment="1">
      <alignment horizontal="left" vertical="center" wrapText="1"/>
    </xf>
    <xf numFmtId="42" fontId="3" fillId="0" borderId="0" xfId="19" applyFont="1" applyAlignment="1">
      <alignment vertical="center" wrapText="1"/>
    </xf>
    <xf numFmtId="42" fontId="3" fillId="0" borderId="0" xfId="19" applyFont="1" applyAlignment="1">
      <alignment wrapText="1"/>
    </xf>
    <xf numFmtId="42" fontId="10" fillId="6" borderId="1" xfId="1" applyNumberFormat="1" applyFont="1" applyFill="1" applyBorder="1" applyAlignment="1">
      <alignment horizontal="center" vertical="center"/>
    </xf>
    <xf numFmtId="42" fontId="6" fillId="0" borderId="1" xfId="1" applyNumberFormat="1" applyFont="1" applyBorder="1" applyAlignment="1">
      <alignment horizontal="left" vertical="center"/>
    </xf>
    <xf numFmtId="0" fontId="10" fillId="6" borderId="6" xfId="0" applyFont="1" applyFill="1" applyBorder="1" applyAlignment="1">
      <alignment horizontal="center" vertical="center" wrapText="1"/>
    </xf>
    <xf numFmtId="166" fontId="3" fillId="0" borderId="1" xfId="1" applyNumberFormat="1" applyFont="1" applyBorder="1" applyAlignment="1">
      <alignment wrapText="1"/>
    </xf>
    <xf numFmtId="166" fontId="3" fillId="6" borderId="1" xfId="1" applyNumberFormat="1" applyFont="1" applyFill="1" applyBorder="1" applyAlignment="1">
      <alignment wrapText="1"/>
    </xf>
    <xf numFmtId="0" fontId="3" fillId="0" borderId="24" xfId="0" applyFont="1" applyBorder="1"/>
    <xf numFmtId="0" fontId="3" fillId="0" borderId="29" xfId="0" applyFont="1" applyBorder="1"/>
    <xf numFmtId="42" fontId="3" fillId="0" borderId="30" xfId="19" applyFont="1" applyBorder="1"/>
    <xf numFmtId="0" fontId="3" fillId="0" borderId="49" xfId="0" applyFont="1" applyBorder="1"/>
    <xf numFmtId="42" fontId="3" fillId="0" borderId="11" xfId="19" applyFont="1" applyBorder="1"/>
    <xf numFmtId="0" fontId="4" fillId="6" borderId="24" xfId="0" applyFont="1" applyFill="1" applyBorder="1"/>
    <xf numFmtId="42" fontId="4" fillId="6" borderId="1" xfId="19" applyFont="1" applyFill="1" applyBorder="1"/>
    <xf numFmtId="166" fontId="6" fillId="25" borderId="11" xfId="0" applyNumberFormat="1" applyFont="1" applyFill="1" applyBorder="1" applyAlignment="1">
      <alignment wrapText="1"/>
    </xf>
    <xf numFmtId="166" fontId="6" fillId="25" borderId="10" xfId="0" applyNumberFormat="1" applyFont="1" applyFill="1" applyBorder="1" applyAlignment="1">
      <alignment wrapText="1"/>
    </xf>
    <xf numFmtId="41" fontId="10" fillId="6" borderId="1" xfId="6" applyFont="1" applyFill="1" applyBorder="1" applyAlignment="1">
      <alignment horizontal="center" vertical="center"/>
    </xf>
    <xf numFmtId="9" fontId="10" fillId="6" borderId="1" xfId="28" applyFont="1" applyFill="1" applyBorder="1" applyAlignment="1">
      <alignment vertical="center"/>
    </xf>
    <xf numFmtId="9" fontId="6" fillId="0" borderId="1" xfId="28" applyFont="1" applyBorder="1" applyAlignment="1">
      <alignment vertical="center"/>
    </xf>
    <xf numFmtId="9" fontId="3" fillId="0" borderId="0" xfId="28" applyFont="1"/>
    <xf numFmtId="166" fontId="3" fillId="0" borderId="0" xfId="19" applyNumberFormat="1" applyFont="1" applyAlignment="1">
      <alignment vertical="center" wrapText="1"/>
    </xf>
    <xf numFmtId="166" fontId="3" fillId="0" borderId="0" xfId="19" applyNumberFormat="1" applyFont="1" applyAlignment="1">
      <alignment wrapText="1"/>
    </xf>
    <xf numFmtId="167" fontId="10" fillId="4" borderId="3" xfId="4" applyNumberFormat="1" applyFont="1" applyFill="1" applyBorder="1" applyAlignment="1">
      <alignment horizontal="left" vertical="center" wrapText="1"/>
    </xf>
    <xf numFmtId="167" fontId="10" fillId="4" borderId="4" xfId="4" applyNumberFormat="1" applyFont="1" applyFill="1" applyBorder="1" applyAlignment="1">
      <alignment horizontal="left" vertical="center" wrapText="1"/>
    </xf>
    <xf numFmtId="167" fontId="10" fillId="4" borderId="5" xfId="4" applyNumberFormat="1" applyFont="1" applyFill="1" applyBorder="1" applyAlignment="1">
      <alignment horizontal="left" vertical="center" wrapText="1"/>
    </xf>
    <xf numFmtId="0" fontId="4" fillId="0" borderId="23" xfId="0" applyFont="1" applyBorder="1" applyAlignment="1">
      <alignment horizontal="center" vertical="center" wrapText="1"/>
    </xf>
    <xf numFmtId="0" fontId="25" fillId="0" borderId="0" xfId="0" applyFont="1" applyAlignment="1">
      <alignment vertical="center" wrapText="1"/>
    </xf>
    <xf numFmtId="42" fontId="4" fillId="6" borderId="25" xfId="19" applyFont="1" applyFill="1" applyBorder="1"/>
    <xf numFmtId="42" fontId="3" fillId="0" borderId="43" xfId="19" applyFont="1" applyBorder="1"/>
    <xf numFmtId="42" fontId="3" fillId="0" borderId="25" xfId="19" applyFont="1" applyBorder="1"/>
    <xf numFmtId="42" fontId="3" fillId="0" borderId="31" xfId="19" applyFont="1" applyBorder="1"/>
    <xf numFmtId="0" fontId="37" fillId="0" borderId="25" xfId="0" applyFont="1" applyBorder="1" applyAlignment="1">
      <alignment horizontal="left" vertical="center" wrapText="1"/>
    </xf>
    <xf numFmtId="0" fontId="3" fillId="0" borderId="24" xfId="0" applyFont="1" applyBorder="1" applyAlignment="1">
      <alignment vertical="center"/>
    </xf>
    <xf numFmtId="42" fontId="3" fillId="0" borderId="1" xfId="19" applyFont="1" applyBorder="1" applyAlignment="1">
      <alignment vertical="center"/>
    </xf>
    <xf numFmtId="0" fontId="4" fillId="6" borderId="24" xfId="0" applyFont="1" applyFill="1" applyBorder="1" applyAlignment="1">
      <alignment vertical="center"/>
    </xf>
    <xf numFmtId="42" fontId="4" fillId="6" borderId="1" xfId="19" applyFont="1" applyFill="1" applyBorder="1" applyAlignment="1">
      <alignment vertical="center"/>
    </xf>
    <xf numFmtId="0" fontId="3" fillId="0" borderId="29" xfId="0" applyFont="1" applyBorder="1" applyAlignment="1">
      <alignment vertical="center"/>
    </xf>
    <xf numFmtId="42" fontId="3" fillId="0" borderId="30" xfId="19" applyFont="1" applyBorder="1" applyAlignment="1">
      <alignment vertical="center"/>
    </xf>
    <xf numFmtId="0" fontId="37" fillId="6" borderId="25" xfId="0" applyFont="1" applyFill="1" applyBorder="1" applyAlignment="1">
      <alignment horizontal="left" vertical="center" wrapText="1"/>
    </xf>
    <xf numFmtId="0" fontId="37" fillId="0" borderId="31" xfId="0" applyFont="1" applyBorder="1" applyAlignment="1">
      <alignment horizontal="left" vertical="center" wrapText="1"/>
    </xf>
    <xf numFmtId="42" fontId="3" fillId="0" borderId="0" xfId="19" applyFont="1"/>
    <xf numFmtId="167" fontId="11" fillId="0" borderId="0" xfId="4" applyNumberFormat="1" applyFont="1" applyAlignment="1">
      <alignment horizontal="left" vertical="center" wrapText="1"/>
    </xf>
    <xf numFmtId="42" fontId="11" fillId="0" borderId="0" xfId="1" applyNumberFormat="1" applyFont="1" applyAlignment="1">
      <alignment horizontal="right" vertical="center" wrapText="1"/>
    </xf>
    <xf numFmtId="167" fontId="10" fillId="0" borderId="0" xfId="4" applyNumberFormat="1" applyFont="1" applyAlignment="1">
      <alignment horizontal="left" vertical="center" wrapText="1"/>
    </xf>
    <xf numFmtId="42" fontId="10" fillId="0" borderId="0" xfId="1" applyNumberFormat="1" applyFont="1" applyAlignment="1">
      <alignment horizontal="right" vertical="center" wrapText="1"/>
    </xf>
    <xf numFmtId="44" fontId="0" fillId="3" borderId="30" xfId="0" applyNumberFormat="1" applyFill="1" applyBorder="1" applyAlignment="1">
      <alignment horizontal="center" vertical="center" wrapText="1"/>
    </xf>
    <xf numFmtId="166" fontId="3" fillId="0" borderId="0" xfId="0" applyNumberFormat="1" applyFont="1" applyAlignment="1">
      <alignment vertical="center"/>
    </xf>
    <xf numFmtId="166" fontId="3" fillId="3" borderId="0" xfId="0" applyNumberFormat="1" applyFont="1" applyFill="1" applyAlignment="1">
      <alignment vertical="center"/>
    </xf>
    <xf numFmtId="41" fontId="3" fillId="0" borderId="22" xfId="6" applyFont="1" applyBorder="1" applyAlignment="1">
      <alignment vertical="center"/>
    </xf>
    <xf numFmtId="41" fontId="3" fillId="0" borderId="1" xfId="6" applyFont="1" applyBorder="1" applyAlignment="1">
      <alignment vertical="center"/>
    </xf>
    <xf numFmtId="41" fontId="3" fillId="0" borderId="30" xfId="6" applyFont="1" applyBorder="1" applyAlignment="1">
      <alignment vertical="center"/>
    </xf>
    <xf numFmtId="41" fontId="3" fillId="0" borderId="11" xfId="6" applyFont="1" applyBorder="1" applyAlignment="1">
      <alignment vertical="center"/>
    </xf>
    <xf numFmtId="41" fontId="3" fillId="0" borderId="6" xfId="6" applyFont="1" applyBorder="1" applyAlignment="1">
      <alignment vertical="center"/>
    </xf>
    <xf numFmtId="41" fontId="3" fillId="8" borderId="22" xfId="6" applyFont="1" applyFill="1" applyBorder="1" applyAlignment="1">
      <alignment vertical="center"/>
    </xf>
    <xf numFmtId="41" fontId="3" fillId="8" borderId="1" xfId="6" applyFont="1" applyFill="1" applyBorder="1" applyAlignment="1">
      <alignment vertical="center"/>
    </xf>
    <xf numFmtId="41" fontId="3" fillId="8" borderId="30" xfId="6" applyFont="1" applyFill="1" applyBorder="1" applyAlignment="1">
      <alignment vertical="center"/>
    </xf>
    <xf numFmtId="41" fontId="10" fillId="18" borderId="58" xfId="6" applyFont="1" applyFill="1" applyBorder="1" applyAlignment="1">
      <alignment horizontal="center" vertical="center" wrapText="1"/>
    </xf>
    <xf numFmtId="0" fontId="3" fillId="0" borderId="1" xfId="0" applyFont="1" applyBorder="1" applyAlignment="1">
      <alignment horizontal="left" vertical="center"/>
    </xf>
    <xf numFmtId="42" fontId="3" fillId="0" borderId="1" xfId="19" applyFont="1" applyBorder="1" applyAlignment="1">
      <alignment horizontal="center" vertical="center"/>
    </xf>
    <xf numFmtId="41" fontId="3" fillId="0" borderId="1" xfId="6" applyFont="1" applyBorder="1" applyAlignment="1">
      <alignment horizontal="center" vertical="center"/>
    </xf>
    <xf numFmtId="0" fontId="4" fillId="18" borderId="64" xfId="0" applyFont="1" applyFill="1" applyBorder="1" applyAlignment="1">
      <alignment horizontal="center" vertical="center"/>
    </xf>
    <xf numFmtId="0" fontId="4" fillId="18" borderId="58" xfId="0" applyFont="1" applyFill="1" applyBorder="1" applyAlignment="1">
      <alignment horizontal="center" vertical="center"/>
    </xf>
    <xf numFmtId="0" fontId="4" fillId="18" borderId="59" xfId="0" applyFont="1" applyFill="1" applyBorder="1" applyAlignment="1">
      <alignment horizontal="center" vertical="center"/>
    </xf>
    <xf numFmtId="0" fontId="0" fillId="0" borderId="34"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42" fontId="1" fillId="0" borderId="0" xfId="0" applyNumberFormat="1" applyFont="1" applyAlignment="1">
      <alignment horizontal="center" vertical="center" wrapText="1"/>
    </xf>
    <xf numFmtId="42" fontId="0" fillId="0" borderId="0" xfId="0" applyNumberFormat="1" applyAlignment="1">
      <alignment vertical="center"/>
    </xf>
    <xf numFmtId="42" fontId="0" fillId="0" borderId="35" xfId="19" applyFont="1" applyBorder="1" applyAlignment="1">
      <alignment vertical="center"/>
    </xf>
    <xf numFmtId="42" fontId="0" fillId="0" borderId="32" xfId="19" applyFont="1" applyBorder="1" applyAlignment="1">
      <alignment vertical="center"/>
    </xf>
    <xf numFmtId="42" fontId="0" fillId="0" borderId="34" xfId="19" applyFont="1" applyBorder="1" applyAlignment="1">
      <alignment vertical="center"/>
    </xf>
    <xf numFmtId="42" fontId="0" fillId="0" borderId="37" xfId="0" applyNumberFormat="1" applyBorder="1" applyAlignment="1">
      <alignment vertical="center"/>
    </xf>
    <xf numFmtId="42" fontId="0" fillId="0" borderId="33" xfId="0" applyNumberFormat="1" applyBorder="1" applyAlignment="1">
      <alignment vertical="center"/>
    </xf>
    <xf numFmtId="42" fontId="2" fillId="0" borderId="0" xfId="19"/>
    <xf numFmtId="0" fontId="1" fillId="0" borderId="26" xfId="0" applyFont="1" applyBorder="1" applyAlignment="1">
      <alignment vertical="center"/>
    </xf>
    <xf numFmtId="0" fontId="0" fillId="0" borderId="27" xfId="0" applyBorder="1" applyAlignment="1">
      <alignment vertical="center"/>
    </xf>
    <xf numFmtId="0" fontId="1" fillId="0" borderId="65" xfId="0" applyFont="1" applyBorder="1" applyAlignment="1">
      <alignment vertical="center"/>
    </xf>
    <xf numFmtId="0" fontId="0" fillId="0" borderId="4" xfId="0" applyBorder="1" applyAlignment="1">
      <alignment vertical="center"/>
    </xf>
    <xf numFmtId="0" fontId="1" fillId="0" borderId="34" xfId="0" applyFont="1" applyBorder="1" applyAlignment="1">
      <alignment vertical="center"/>
    </xf>
    <xf numFmtId="42" fontId="1" fillId="0" borderId="38" xfId="19" applyFont="1" applyBorder="1" applyAlignment="1">
      <alignment vertical="center"/>
    </xf>
    <xf numFmtId="42" fontId="1" fillId="0" borderId="39" xfId="19" applyFont="1" applyBorder="1" applyAlignment="1">
      <alignment vertical="center"/>
    </xf>
    <xf numFmtId="42" fontId="1" fillId="0" borderId="40" xfId="19" applyFont="1" applyBorder="1" applyAlignment="1">
      <alignment vertical="center"/>
    </xf>
    <xf numFmtId="42" fontId="0" fillId="0" borderId="27" xfId="19" applyFont="1" applyBorder="1" applyAlignment="1">
      <alignment vertical="center"/>
    </xf>
    <xf numFmtId="42" fontId="0" fillId="0" borderId="4" xfId="19" applyFont="1" applyBorder="1" applyAlignment="1">
      <alignment vertical="center"/>
    </xf>
    <xf numFmtId="0" fontId="0" fillId="0" borderId="14" xfId="0" applyBorder="1" applyAlignment="1">
      <alignment vertical="center"/>
    </xf>
    <xf numFmtId="42" fontId="42" fillId="0" borderId="0" xfId="19" applyFont="1" applyAlignment="1">
      <alignment horizontal="center" vertical="center"/>
    </xf>
    <xf numFmtId="0" fontId="3" fillId="0" borderId="1" xfId="0" applyFont="1" applyBorder="1"/>
    <xf numFmtId="0" fontId="3" fillId="0" borderId="11" xfId="0" applyFont="1" applyBorder="1"/>
    <xf numFmtId="0" fontId="0" fillId="9" borderId="25" xfId="0" applyFill="1" applyBorder="1" applyAlignment="1">
      <alignment horizontal="center"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16" fillId="0" borderId="0" xfId="0" applyFont="1" applyAlignment="1">
      <alignment vertical="center"/>
    </xf>
    <xf numFmtId="0" fontId="44" fillId="0" borderId="0" xfId="0" applyFont="1" applyAlignment="1">
      <alignment vertical="center"/>
    </xf>
    <xf numFmtId="0" fontId="47" fillId="29" borderId="16" xfId="0" applyFont="1" applyFill="1" applyBorder="1" applyAlignment="1">
      <alignment horizontal="center" vertical="center" wrapText="1"/>
    </xf>
    <xf numFmtId="0" fontId="47" fillId="32" borderId="16" xfId="0" applyFont="1" applyFill="1" applyBorder="1" applyAlignment="1">
      <alignment horizontal="center" vertical="center" wrapText="1"/>
    </xf>
    <xf numFmtId="0" fontId="47" fillId="34" borderId="16" xfId="0" applyFont="1" applyFill="1" applyBorder="1" applyAlignment="1">
      <alignment horizontal="center" vertical="center" wrapText="1"/>
    </xf>
    <xf numFmtId="0" fontId="47" fillId="36" borderId="16" xfId="0" applyFont="1" applyFill="1" applyBorder="1" applyAlignment="1">
      <alignment horizontal="center" vertical="center" wrapText="1"/>
    </xf>
    <xf numFmtId="0" fontId="47" fillId="39" borderId="16" xfId="0" applyFont="1" applyFill="1" applyBorder="1" applyAlignment="1">
      <alignment horizontal="center" vertical="center" wrapText="1"/>
    </xf>
    <xf numFmtId="0" fontId="1" fillId="0" borderId="27" xfId="0" applyFont="1" applyBorder="1" applyAlignment="1">
      <alignment vertical="center"/>
    </xf>
    <xf numFmtId="0" fontId="1" fillId="0" borderId="4" xfId="0" applyFont="1" applyBorder="1" applyAlignment="1">
      <alignment vertical="center"/>
    </xf>
    <xf numFmtId="0" fontId="1" fillId="0" borderId="18" xfId="0" applyFont="1" applyBorder="1" applyAlignment="1">
      <alignment vertical="center"/>
    </xf>
    <xf numFmtId="0" fontId="0" fillId="0" borderId="51" xfId="0" applyBorder="1" applyAlignment="1">
      <alignment horizontal="center" vertical="center" wrapText="1"/>
    </xf>
    <xf numFmtId="0" fontId="4" fillId="0" borderId="58" xfId="0" applyFont="1" applyBorder="1" applyAlignment="1">
      <alignment horizontal="center" vertical="center" wrapText="1"/>
    </xf>
    <xf numFmtId="0" fontId="45" fillId="27" borderId="72" xfId="0" applyFont="1" applyFill="1" applyBorder="1" applyAlignment="1">
      <alignment horizontal="center" vertical="center" wrapText="1"/>
    </xf>
    <xf numFmtId="0" fontId="47" fillId="32" borderId="73" xfId="0" applyFont="1" applyFill="1" applyBorder="1" applyAlignment="1">
      <alignment horizontal="center" vertical="center" wrapText="1"/>
    </xf>
    <xf numFmtId="0" fontId="47" fillId="32" borderId="74" xfId="0" applyFont="1" applyFill="1" applyBorder="1" applyAlignment="1">
      <alignment horizontal="center" vertical="center" wrapText="1"/>
    </xf>
    <xf numFmtId="0" fontId="47" fillId="32" borderId="76" xfId="0" applyFont="1" applyFill="1" applyBorder="1" applyAlignment="1">
      <alignment horizontal="center" vertical="center" wrapText="1"/>
    </xf>
    <xf numFmtId="0" fontId="47" fillId="34" borderId="73" xfId="0" applyFont="1" applyFill="1" applyBorder="1" applyAlignment="1">
      <alignment horizontal="center" vertical="center" wrapText="1"/>
    </xf>
    <xf numFmtId="0" fontId="47" fillId="34" borderId="74" xfId="0" applyFont="1" applyFill="1" applyBorder="1" applyAlignment="1">
      <alignment horizontal="center" vertical="center" wrapText="1"/>
    </xf>
    <xf numFmtId="0" fontId="47" fillId="34" borderId="75" xfId="0" applyFont="1" applyFill="1" applyBorder="1" applyAlignment="1">
      <alignment horizontal="center" vertical="center" wrapText="1"/>
    </xf>
    <xf numFmtId="0" fontId="47" fillId="34" borderId="76" xfId="0" applyFont="1" applyFill="1" applyBorder="1" applyAlignment="1">
      <alignment horizontal="center" vertical="center" wrapText="1"/>
    </xf>
    <xf numFmtId="0" fontId="25" fillId="0" borderId="0" xfId="0" applyFont="1"/>
    <xf numFmtId="0" fontId="47" fillId="32" borderId="29" xfId="0" applyFont="1" applyFill="1" applyBorder="1" applyAlignment="1">
      <alignment horizontal="center" vertical="center" wrapText="1"/>
    </xf>
    <xf numFmtId="0" fontId="47" fillId="32" borderId="65" xfId="0" applyFont="1" applyFill="1" applyBorder="1" applyAlignment="1">
      <alignment horizontal="center" vertical="center" wrapText="1"/>
    </xf>
    <xf numFmtId="0" fontId="47" fillId="32" borderId="26" xfId="0" applyFont="1" applyFill="1" applyBorder="1" applyAlignment="1">
      <alignment horizontal="center" vertical="center" wrapText="1"/>
    </xf>
    <xf numFmtId="0" fontId="47" fillId="32" borderId="46" xfId="0" applyFont="1" applyFill="1" applyBorder="1" applyAlignment="1">
      <alignment horizontal="center" vertical="center" wrapText="1"/>
    </xf>
    <xf numFmtId="44" fontId="47" fillId="32" borderId="66" xfId="0" applyNumberFormat="1" applyFont="1" applyFill="1" applyBorder="1" applyAlignment="1">
      <alignment horizontal="center" vertical="center" wrapText="1"/>
    </xf>
    <xf numFmtId="0" fontId="47" fillId="32" borderId="67" xfId="0" applyFont="1" applyFill="1" applyBorder="1" applyAlignment="1">
      <alignment horizontal="center" vertical="center" wrapText="1"/>
    </xf>
    <xf numFmtId="0" fontId="47" fillId="32" borderId="22" xfId="0" applyFont="1" applyFill="1" applyBorder="1" applyAlignment="1">
      <alignment horizontal="center" vertical="center" wrapText="1"/>
    </xf>
    <xf numFmtId="0" fontId="47" fillId="32" borderId="1" xfId="0" applyFont="1" applyFill="1" applyBorder="1" applyAlignment="1">
      <alignment horizontal="center" vertical="center" wrapText="1"/>
    </xf>
    <xf numFmtId="0" fontId="47" fillId="32" borderId="24" xfId="0" applyFont="1" applyFill="1" applyBorder="1" applyAlignment="1">
      <alignment horizontal="center" vertical="center" wrapText="1"/>
    </xf>
    <xf numFmtId="0" fontId="47" fillId="32" borderId="6" xfId="0" applyFont="1" applyFill="1" applyBorder="1" applyAlignment="1">
      <alignment horizontal="center" vertical="center" wrapText="1"/>
    </xf>
    <xf numFmtId="44" fontId="47" fillId="32" borderId="1" xfId="0" applyNumberFormat="1" applyFont="1" applyFill="1" applyBorder="1" applyAlignment="1">
      <alignment horizontal="center" vertical="center" wrapText="1"/>
    </xf>
    <xf numFmtId="0" fontId="0" fillId="0" borderId="0" xfId="0" quotePrefix="1"/>
    <xf numFmtId="9" fontId="11" fillId="0" borderId="1" xfId="28" applyFont="1" applyBorder="1" applyAlignment="1">
      <alignment horizontal="right" vertical="center" wrapText="1"/>
    </xf>
    <xf numFmtId="9" fontId="10" fillId="4" borderId="1" xfId="28" applyFont="1" applyFill="1" applyBorder="1" applyAlignment="1">
      <alignment horizontal="right" vertical="center" wrapText="1"/>
    </xf>
    <xf numFmtId="9" fontId="11" fillId="0" borderId="0" xfId="28" applyFont="1" applyAlignment="1">
      <alignment horizontal="right" vertical="center" wrapText="1"/>
    </xf>
    <xf numFmtId="9" fontId="10" fillId="0" borderId="0" xfId="28" applyFont="1" applyAlignment="1">
      <alignment horizontal="right" vertical="center" wrapText="1"/>
    </xf>
    <xf numFmtId="9" fontId="10" fillId="4" borderId="5" xfId="28" applyFont="1" applyFill="1" applyBorder="1" applyAlignment="1">
      <alignment horizontal="left" vertical="center" wrapText="1"/>
    </xf>
    <xf numFmtId="44" fontId="47" fillId="32" borderId="30" xfId="0" applyNumberFormat="1" applyFont="1" applyFill="1" applyBorder="1" applyAlignment="1">
      <alignment horizontal="center" vertical="center" wrapText="1"/>
    </xf>
    <xf numFmtId="44" fontId="47" fillId="32" borderId="8" xfId="0" applyNumberFormat="1" applyFont="1" applyFill="1" applyBorder="1" applyAlignment="1">
      <alignment horizontal="center" vertical="center" wrapText="1"/>
    </xf>
    <xf numFmtId="166" fontId="4" fillId="0" borderId="1" xfId="1" applyNumberFormat="1" applyFont="1" applyBorder="1" applyAlignment="1">
      <alignment vertical="center"/>
    </xf>
    <xf numFmtId="166" fontId="4" fillId="0" borderId="0" xfId="1" applyNumberFormat="1" applyFont="1" applyAlignment="1">
      <alignment vertical="center"/>
    </xf>
    <xf numFmtId="166" fontId="4" fillId="0" borderId="0" xfId="0" applyNumberFormat="1" applyFont="1" applyAlignment="1">
      <alignment vertical="center"/>
    </xf>
    <xf numFmtId="166" fontId="4" fillId="0" borderId="1" xfId="0" applyNumberFormat="1" applyFont="1" applyBorder="1" applyAlignment="1">
      <alignment vertical="center" wrapText="1"/>
    </xf>
    <xf numFmtId="0" fontId="35" fillId="0" borderId="0" xfId="0" applyFont="1" applyAlignment="1">
      <alignment vertical="center"/>
    </xf>
    <xf numFmtId="44" fontId="4" fillId="0" borderId="0" xfId="0" applyNumberFormat="1" applyFont="1" applyAlignment="1">
      <alignment horizontal="center" vertical="center" wrapText="1"/>
    </xf>
    <xf numFmtId="42" fontId="24" fillId="0" borderId="0" xfId="19" applyFont="1" applyAlignment="1">
      <alignment horizontal="center" vertical="center"/>
    </xf>
    <xf numFmtId="42" fontId="1" fillId="0" borderId="35" xfId="19" applyFont="1" applyBorder="1" applyAlignment="1">
      <alignment vertical="center"/>
    </xf>
    <xf numFmtId="42" fontId="1" fillId="0" borderId="36" xfId="19" applyFont="1" applyBorder="1" applyAlignment="1">
      <alignment vertical="center"/>
    </xf>
    <xf numFmtId="42" fontId="1" fillId="0" borderId="37" xfId="19" applyFont="1" applyBorder="1" applyAlignment="1">
      <alignment vertical="center"/>
    </xf>
    <xf numFmtId="42" fontId="0" fillId="0" borderId="0" xfId="0" applyNumberFormat="1" applyAlignment="1">
      <alignment horizontal="center"/>
    </xf>
    <xf numFmtId="42" fontId="1" fillId="0" borderId="0" xfId="19" applyFont="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42" fontId="0" fillId="0" borderId="32" xfId="0" applyNumberFormat="1" applyBorder="1" applyAlignment="1">
      <alignment vertical="center"/>
    </xf>
    <xf numFmtId="0" fontId="47" fillId="34" borderId="29"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11" borderId="72" xfId="0" applyFont="1" applyFill="1" applyBorder="1" applyAlignment="1">
      <alignment horizontal="center" vertical="center" wrapText="1"/>
    </xf>
    <xf numFmtId="0" fontId="47" fillId="42" borderId="73" xfId="0" applyFont="1" applyFill="1" applyBorder="1" applyAlignment="1">
      <alignment horizontal="center" vertical="center" wrapText="1"/>
    </xf>
    <xf numFmtId="0" fontId="47" fillId="42" borderId="80" xfId="0" applyFont="1" applyFill="1" applyBorder="1" applyAlignment="1">
      <alignment horizontal="center" vertical="center" wrapText="1"/>
    </xf>
    <xf numFmtId="0" fontId="47" fillId="42" borderId="74" xfId="0" applyFont="1" applyFill="1" applyBorder="1" applyAlignment="1">
      <alignment horizontal="center" vertical="center" wrapText="1"/>
    </xf>
    <xf numFmtId="0" fontId="47" fillId="42" borderId="76" xfId="0" applyFont="1" applyFill="1" applyBorder="1" applyAlignment="1">
      <alignment horizontal="center" vertical="center" wrapText="1"/>
    </xf>
    <xf numFmtId="0" fontId="0" fillId="3" borderId="51" xfId="0" applyFill="1" applyBorder="1" applyAlignment="1">
      <alignment horizontal="center" vertical="center" wrapText="1"/>
    </xf>
    <xf numFmtId="0" fontId="47" fillId="42" borderId="75" xfId="0" applyFont="1" applyFill="1" applyBorder="1" applyAlignment="1">
      <alignment horizontal="center" vertical="center" wrapText="1"/>
    </xf>
    <xf numFmtId="0" fontId="4" fillId="0" borderId="59" xfId="0" applyFont="1" applyBorder="1" applyAlignment="1">
      <alignment horizontal="center" vertical="center" wrapText="1"/>
    </xf>
    <xf numFmtId="0" fontId="4" fillId="0" borderId="22" xfId="0" applyFont="1" applyBorder="1" applyAlignment="1">
      <alignment horizontal="center" vertical="center" wrapText="1"/>
    </xf>
    <xf numFmtId="0" fontId="10" fillId="6" borderId="60"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61"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4" fillId="6" borderId="24" xfId="0" applyFont="1" applyFill="1" applyBorder="1" applyAlignment="1">
      <alignment horizontal="left" vertical="center"/>
    </xf>
    <xf numFmtId="42" fontId="10" fillId="6" borderId="25" xfId="1" applyNumberFormat="1" applyFont="1" applyFill="1" applyBorder="1" applyAlignment="1">
      <alignment horizontal="center" vertical="center"/>
    </xf>
    <xf numFmtId="0" fontId="3" fillId="0" borderId="24" xfId="0" applyFont="1" applyBorder="1" applyAlignment="1">
      <alignment horizontal="left" vertical="center" wrapText="1"/>
    </xf>
    <xf numFmtId="42" fontId="6" fillId="0" borderId="25" xfId="1" applyNumberFormat="1" applyFont="1" applyBorder="1" applyAlignment="1">
      <alignment horizontal="left" vertical="center"/>
    </xf>
    <xf numFmtId="0" fontId="4" fillId="6" borderId="29" xfId="0" applyFont="1" applyFill="1" applyBorder="1" applyAlignment="1">
      <alignment horizontal="left" vertical="center"/>
    </xf>
    <xf numFmtId="42" fontId="10" fillId="6" borderId="30" xfId="1" applyNumberFormat="1" applyFont="1" applyFill="1" applyBorder="1" applyAlignment="1">
      <alignment horizontal="center" vertical="center"/>
    </xf>
    <xf numFmtId="42" fontId="10" fillId="6" borderId="31" xfId="1" applyNumberFormat="1" applyFont="1" applyFill="1" applyBorder="1" applyAlignment="1">
      <alignment horizontal="center" vertical="center"/>
    </xf>
    <xf numFmtId="0" fontId="4" fillId="0" borderId="30" xfId="0" applyFont="1" applyBorder="1" applyAlignment="1">
      <alignment horizontal="center" vertical="center" wrapText="1"/>
    </xf>
    <xf numFmtId="44" fontId="6" fillId="0" borderId="47" xfId="0" applyNumberFormat="1" applyFont="1" applyBorder="1" applyAlignment="1">
      <alignment horizontal="left" vertical="center" wrapText="1"/>
    </xf>
    <xf numFmtId="0" fontId="40" fillId="0" borderId="0" xfId="0" applyFont="1" applyAlignment="1">
      <alignment vertical="center"/>
    </xf>
    <xf numFmtId="0" fontId="3" fillId="0" borderId="22" xfId="0" applyFont="1" applyBorder="1" applyAlignment="1">
      <alignment horizontal="left" vertical="center"/>
    </xf>
    <xf numFmtId="42" fontId="3" fillId="0" borderId="22" xfId="19" applyFont="1" applyBorder="1" applyAlignment="1">
      <alignment horizontal="center" vertical="center"/>
    </xf>
    <xf numFmtId="41" fontId="3" fillId="0" borderId="22" xfId="6" applyFont="1" applyBorder="1" applyAlignment="1">
      <alignment horizontal="center" vertical="center"/>
    </xf>
    <xf numFmtId="44" fontId="3" fillId="0" borderId="23" xfId="0" applyNumberFormat="1" applyFont="1" applyBorder="1" applyAlignment="1">
      <alignment horizontal="center" vertical="center"/>
    </xf>
    <xf numFmtId="44" fontId="3" fillId="0" borderId="25" xfId="0" applyNumberFormat="1" applyFont="1" applyBorder="1" applyAlignment="1">
      <alignment horizontal="center" vertical="center"/>
    </xf>
    <xf numFmtId="0" fontId="3" fillId="0" borderId="30" xfId="0" applyFont="1" applyBorder="1" applyAlignment="1">
      <alignment horizontal="left" vertical="center"/>
    </xf>
    <xf numFmtId="42" fontId="3" fillId="0" borderId="30" xfId="19" applyFont="1" applyBorder="1" applyAlignment="1">
      <alignment horizontal="center" vertical="center"/>
    </xf>
    <xf numFmtId="41" fontId="3" fillId="0" borderId="30" xfId="6" applyFont="1" applyBorder="1" applyAlignment="1">
      <alignment horizontal="center" vertical="center"/>
    </xf>
    <xf numFmtId="44" fontId="3" fillId="0" borderId="31" xfId="0" applyNumberFormat="1" applyFont="1" applyBorder="1" applyAlignment="1">
      <alignment horizontal="center" vertical="center"/>
    </xf>
    <xf numFmtId="0" fontId="24" fillId="0" borderId="0" xfId="0" applyFont="1"/>
    <xf numFmtId="0" fontId="51" fillId="27" borderId="18" xfId="0" applyFont="1" applyFill="1" applyBorder="1" applyAlignment="1">
      <alignment horizontal="center" vertical="center" wrapText="1"/>
    </xf>
    <xf numFmtId="0" fontId="52" fillId="0" borderId="0" xfId="0" applyFont="1"/>
    <xf numFmtId="0" fontId="3" fillId="0" borderId="6" xfId="0" applyFont="1" applyBorder="1" applyAlignment="1">
      <alignment horizontal="left" vertical="center"/>
    </xf>
    <xf numFmtId="42" fontId="3" fillId="0" borderId="6" xfId="19" applyFont="1" applyBorder="1" applyAlignment="1">
      <alignment horizontal="center" vertical="center"/>
    </xf>
    <xf numFmtId="41" fontId="3" fillId="0" borderId="6" xfId="6" applyFont="1" applyBorder="1" applyAlignment="1">
      <alignment horizontal="center" vertical="center"/>
    </xf>
    <xf numFmtId="44" fontId="3" fillId="0" borderId="42" xfId="0" applyNumberFormat="1" applyFont="1" applyBorder="1" applyAlignment="1">
      <alignment horizontal="center" vertical="center"/>
    </xf>
    <xf numFmtId="0" fontId="3" fillId="0" borderId="30" xfId="0" applyFont="1" applyBorder="1" applyAlignment="1">
      <alignment horizontal="left" vertical="center" wrapText="1"/>
    </xf>
    <xf numFmtId="42" fontId="3" fillId="0" borderId="0" xfId="19" applyFont="1" applyAlignment="1">
      <alignment horizontal="center" vertical="center"/>
    </xf>
    <xf numFmtId="41" fontId="3" fillId="0" borderId="0" xfId="6" applyFont="1" applyAlignment="1">
      <alignment horizontal="center" vertical="center"/>
    </xf>
    <xf numFmtId="44" fontId="3" fillId="0" borderId="0" xfId="0" applyNumberFormat="1" applyFont="1" applyAlignment="1">
      <alignment horizontal="center" vertical="center"/>
    </xf>
    <xf numFmtId="0" fontId="0" fillId="0" borderId="14" xfId="0" applyBorder="1" applyAlignment="1">
      <alignment vertical="center" wrapText="1"/>
    </xf>
    <xf numFmtId="9" fontId="0" fillId="0" borderId="0" xfId="28" applyFont="1"/>
    <xf numFmtId="0" fontId="1" fillId="7" borderId="35" xfId="0" applyFont="1" applyFill="1" applyBorder="1" applyAlignment="1">
      <alignment vertical="center"/>
    </xf>
    <xf numFmtId="0" fontId="1" fillId="7" borderId="36" xfId="0" applyFont="1" applyFill="1" applyBorder="1" applyAlignment="1">
      <alignment vertical="center"/>
    </xf>
    <xf numFmtId="0" fontId="0" fillId="7" borderId="36" xfId="0" applyFill="1" applyBorder="1" applyAlignment="1">
      <alignment vertical="center"/>
    </xf>
    <xf numFmtId="0" fontId="0" fillId="7" borderId="37" xfId="0" applyFill="1" applyBorder="1" applyAlignment="1">
      <alignment vertical="center"/>
    </xf>
    <xf numFmtId="42" fontId="0" fillId="0" borderId="17" xfId="19" applyFont="1" applyBorder="1" applyAlignment="1">
      <alignment vertical="center"/>
    </xf>
    <xf numFmtId="0" fontId="1" fillId="7" borderId="32" xfId="0" applyFont="1" applyFill="1" applyBorder="1" applyAlignment="1">
      <alignment vertical="center"/>
    </xf>
    <xf numFmtId="0" fontId="1" fillId="7" borderId="0" xfId="0" applyFont="1" applyFill="1" applyAlignment="1">
      <alignment vertical="center"/>
    </xf>
    <xf numFmtId="0" fontId="0" fillId="7" borderId="0" xfId="0" applyFill="1" applyAlignment="1">
      <alignment vertical="center"/>
    </xf>
    <xf numFmtId="0" fontId="0" fillId="7" borderId="33" xfId="0" applyFill="1" applyBorder="1" applyAlignment="1">
      <alignment vertical="center"/>
    </xf>
    <xf numFmtId="42" fontId="0" fillId="0" borderId="15" xfId="19" applyFont="1" applyBorder="1" applyAlignment="1">
      <alignment vertical="center"/>
    </xf>
    <xf numFmtId="0" fontId="1" fillId="7" borderId="34" xfId="0" applyFont="1" applyFill="1" applyBorder="1" applyAlignment="1">
      <alignment vertical="center"/>
    </xf>
    <xf numFmtId="0" fontId="1" fillId="7" borderId="18" xfId="0" applyFont="1" applyFill="1" applyBorder="1" applyAlignment="1">
      <alignment vertical="center"/>
    </xf>
    <xf numFmtId="0" fontId="0" fillId="7" borderId="18" xfId="0" applyFill="1" applyBorder="1" applyAlignment="1">
      <alignment vertical="center"/>
    </xf>
    <xf numFmtId="0" fontId="0" fillId="7" borderId="16" xfId="0" applyFill="1" applyBorder="1" applyAlignment="1">
      <alignment vertical="center"/>
    </xf>
    <xf numFmtId="42" fontId="0" fillId="0" borderId="14" xfId="19" applyFont="1" applyBorder="1" applyAlignment="1">
      <alignment vertical="center"/>
    </xf>
    <xf numFmtId="42" fontId="0" fillId="0" borderId="1" xfId="19" applyFont="1" applyBorder="1" applyAlignment="1">
      <alignment vertical="center"/>
    </xf>
    <xf numFmtId="0" fontId="0" fillId="3" borderId="41" xfId="0" applyFill="1" applyBorder="1" applyAlignment="1">
      <alignment horizontal="center" vertical="center" wrapText="1"/>
    </xf>
    <xf numFmtId="0" fontId="0" fillId="3" borderId="6" xfId="0" applyFill="1" applyBorder="1" applyAlignment="1">
      <alignment horizontal="center" vertical="center" wrapText="1"/>
    </xf>
    <xf numFmtId="0" fontId="0" fillId="6" borderId="6" xfId="0" applyFill="1" applyBorder="1" applyAlignment="1">
      <alignment horizontal="center" vertical="center" wrapText="1"/>
    </xf>
    <xf numFmtId="0" fontId="0" fillId="6" borderId="41" xfId="0" applyFill="1" applyBorder="1" applyAlignment="1">
      <alignment horizontal="center" vertical="center" wrapText="1"/>
    </xf>
    <xf numFmtId="42" fontId="0" fillId="0" borderId="22" xfId="19" applyFont="1" applyBorder="1" applyAlignment="1">
      <alignment vertical="center"/>
    </xf>
    <xf numFmtId="42" fontId="0" fillId="0" borderId="47" xfId="19" applyFont="1" applyBorder="1" applyAlignment="1">
      <alignment vertical="center"/>
    </xf>
    <xf numFmtId="0" fontId="0" fillId="0" borderId="0" xfId="0" applyBorder="1"/>
    <xf numFmtId="0" fontId="25" fillId="0" borderId="39" xfId="0" applyFont="1" applyBorder="1" applyAlignment="1">
      <alignment vertical="center"/>
    </xf>
    <xf numFmtId="0" fontId="25" fillId="0" borderId="0" xfId="0" applyFont="1" applyBorder="1" applyAlignment="1">
      <alignment vertical="center"/>
    </xf>
    <xf numFmtId="0" fontId="45" fillId="27" borderId="18" xfId="0" applyFont="1" applyFill="1" applyBorder="1" applyAlignment="1">
      <alignment horizontal="center" vertical="center" wrapText="1"/>
    </xf>
    <xf numFmtId="0" fontId="47" fillId="32" borderId="41" xfId="0" applyFont="1" applyFill="1" applyBorder="1" applyAlignment="1">
      <alignment horizontal="center" vertical="center" wrapText="1"/>
    </xf>
    <xf numFmtId="0" fontId="45" fillId="27" borderId="0" xfId="0" applyFont="1" applyFill="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42" fontId="0" fillId="0" borderId="32" xfId="19" applyFont="1" applyBorder="1" applyAlignment="1">
      <alignment horizontal="center"/>
    </xf>
    <xf numFmtId="42" fontId="0" fillId="0" borderId="33" xfId="19" applyFont="1" applyBorder="1" applyAlignment="1">
      <alignment horizontal="center"/>
    </xf>
    <xf numFmtId="0" fontId="4" fillId="0" borderId="0" xfId="0" applyFont="1" applyAlignment="1">
      <alignment horizontal="left" vertical="center"/>
    </xf>
    <xf numFmtId="0" fontId="4" fillId="6" borderId="10"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166" fontId="4" fillId="0" borderId="1" xfId="1"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4" fillId="0" borderId="0" xfId="0" applyFont="1" applyAlignment="1">
      <alignment horizontal="left"/>
    </xf>
    <xf numFmtId="0" fontId="12" fillId="1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10" fillId="6" borderId="1" xfId="0" applyFont="1" applyFill="1" applyBorder="1" applyAlignment="1">
      <alignment horizontal="center" vertical="center" wrapText="1"/>
    </xf>
    <xf numFmtId="0" fontId="45" fillId="27" borderId="18" xfId="0" applyFont="1" applyFill="1" applyBorder="1" applyAlignment="1">
      <alignment horizontal="center" vertical="center" wrapText="1"/>
    </xf>
    <xf numFmtId="0" fontId="45" fillId="27" borderId="71" xfId="0" applyFont="1" applyFill="1" applyBorder="1" applyAlignment="1">
      <alignment horizontal="center" vertical="center" wrapText="1"/>
    </xf>
    <xf numFmtId="0" fontId="50" fillId="30" borderId="17" xfId="0" applyFont="1" applyFill="1" applyBorder="1" applyAlignment="1">
      <alignment horizontal="center" vertical="center" textRotation="90" wrapText="1"/>
    </xf>
    <xf numFmtId="0" fontId="50" fillId="30" borderId="15" xfId="0" applyFont="1" applyFill="1" applyBorder="1" applyAlignment="1">
      <alignment horizontal="center" vertical="center" textRotation="90" wrapText="1"/>
    </xf>
    <xf numFmtId="0" fontId="50" fillId="30" borderId="14" xfId="0" applyFont="1" applyFill="1" applyBorder="1" applyAlignment="1">
      <alignment horizontal="center" vertical="center" textRotation="90" wrapText="1"/>
    </xf>
    <xf numFmtId="0" fontId="46" fillId="31" borderId="17" xfId="0" applyFont="1" applyFill="1" applyBorder="1" applyAlignment="1">
      <alignment horizontal="center" vertical="center" textRotation="90" wrapText="1"/>
    </xf>
    <xf numFmtId="0" fontId="46" fillId="31" borderId="15" xfId="0" applyFont="1" applyFill="1" applyBorder="1" applyAlignment="1">
      <alignment horizontal="center" vertical="center" textRotation="90" wrapText="1"/>
    </xf>
    <xf numFmtId="0" fontId="46" fillId="31" borderId="14" xfId="0" applyFont="1" applyFill="1" applyBorder="1" applyAlignment="1">
      <alignment horizontal="center" vertical="center" textRotation="90" wrapText="1"/>
    </xf>
    <xf numFmtId="0" fontId="46" fillId="28" borderId="35" xfId="0" applyFont="1" applyFill="1" applyBorder="1" applyAlignment="1">
      <alignment horizontal="center" vertical="center" textRotation="90" wrapText="1"/>
    </xf>
    <xf numFmtId="0" fontId="46" fillId="28" borderId="37" xfId="0" applyFont="1" applyFill="1" applyBorder="1" applyAlignment="1">
      <alignment horizontal="center" vertical="center" textRotation="90" wrapText="1"/>
    </xf>
    <xf numFmtId="0" fontId="46" fillId="28" borderId="32" xfId="0" applyFont="1" applyFill="1" applyBorder="1" applyAlignment="1">
      <alignment horizontal="center" vertical="center" textRotation="90" wrapText="1"/>
    </xf>
    <xf numFmtId="0" fontId="46" fillId="28" borderId="33" xfId="0" applyFont="1" applyFill="1" applyBorder="1" applyAlignment="1">
      <alignment horizontal="center" vertical="center" textRotation="90" wrapText="1"/>
    </xf>
    <xf numFmtId="0" fontId="46" fillId="28" borderId="34" xfId="0" applyFont="1" applyFill="1" applyBorder="1" applyAlignment="1">
      <alignment horizontal="center" vertical="center" textRotation="90" wrapText="1"/>
    </xf>
    <xf numFmtId="0" fontId="46" fillId="28" borderId="16" xfId="0" applyFont="1" applyFill="1" applyBorder="1" applyAlignment="1">
      <alignment horizontal="center" vertical="center" textRotation="90" wrapText="1"/>
    </xf>
    <xf numFmtId="0" fontId="48" fillId="37" borderId="17" xfId="0" applyFont="1" applyFill="1" applyBorder="1" applyAlignment="1">
      <alignment horizontal="center" vertical="center" textRotation="90" wrapText="1"/>
    </xf>
    <xf numFmtId="0" fontId="48" fillId="37" borderId="14" xfId="0" applyFont="1" applyFill="1" applyBorder="1" applyAlignment="1">
      <alignment horizontal="center" vertical="center" textRotation="90" wrapText="1"/>
    </xf>
    <xf numFmtId="0" fontId="46" fillId="38" borderId="17" xfId="0" applyFont="1" applyFill="1" applyBorder="1" applyAlignment="1">
      <alignment horizontal="center" vertical="center" textRotation="90" wrapText="1"/>
    </xf>
    <xf numFmtId="0" fontId="46" fillId="38" borderId="14" xfId="0" applyFont="1" applyFill="1" applyBorder="1" applyAlignment="1">
      <alignment horizontal="center" vertical="center" textRotation="90" wrapText="1"/>
    </xf>
    <xf numFmtId="0" fontId="46" fillId="33" borderId="17" xfId="0" applyFont="1" applyFill="1" applyBorder="1" applyAlignment="1">
      <alignment horizontal="center" vertical="center" textRotation="90" wrapText="1"/>
    </xf>
    <xf numFmtId="0" fontId="46" fillId="33" borderId="15" xfId="0" applyFont="1" applyFill="1" applyBorder="1" applyAlignment="1">
      <alignment horizontal="center" vertical="center" textRotation="90" wrapText="1"/>
    </xf>
    <xf numFmtId="0" fontId="46" fillId="33" borderId="14" xfId="0" applyFont="1" applyFill="1" applyBorder="1" applyAlignment="1">
      <alignment horizontal="center" vertical="center" textRotation="90" wrapText="1"/>
    </xf>
    <xf numFmtId="0" fontId="46" fillId="35" borderId="35" xfId="0" applyFont="1" applyFill="1" applyBorder="1" applyAlignment="1">
      <alignment horizontal="center" vertical="center" textRotation="90" wrapText="1"/>
    </xf>
    <xf numFmtId="0" fontId="46" fillId="35" borderId="37" xfId="0" applyFont="1" applyFill="1" applyBorder="1" applyAlignment="1">
      <alignment horizontal="center" vertical="center" textRotation="90" wrapText="1"/>
    </xf>
    <xf numFmtId="0" fontId="46" fillId="35" borderId="32" xfId="0" applyFont="1" applyFill="1" applyBorder="1" applyAlignment="1">
      <alignment horizontal="center" vertical="center" textRotation="90" wrapText="1"/>
    </xf>
    <xf numFmtId="0" fontId="46" fillId="35" borderId="33" xfId="0" applyFont="1" applyFill="1" applyBorder="1" applyAlignment="1">
      <alignment horizontal="center" vertical="center" textRotation="90" wrapText="1"/>
    </xf>
    <xf numFmtId="0" fontId="46" fillId="35" borderId="34" xfId="0" applyFont="1" applyFill="1" applyBorder="1" applyAlignment="1">
      <alignment horizontal="center" vertical="center" textRotation="90" wrapText="1"/>
    </xf>
    <xf numFmtId="0" fontId="46" fillId="35" borderId="16" xfId="0" applyFont="1" applyFill="1" applyBorder="1" applyAlignment="1">
      <alignment horizontal="center" vertical="center" textRotation="90" wrapText="1"/>
    </xf>
    <xf numFmtId="0" fontId="46" fillId="31" borderId="35" xfId="0" applyFont="1" applyFill="1" applyBorder="1" applyAlignment="1">
      <alignment horizontal="center" vertical="center" textRotation="90" wrapText="1"/>
    </xf>
    <xf numFmtId="0" fontId="46" fillId="31" borderId="32" xfId="0" applyFont="1" applyFill="1" applyBorder="1" applyAlignment="1">
      <alignment horizontal="center" vertical="center" textRotation="90" wrapText="1"/>
    </xf>
    <xf numFmtId="0" fontId="46" fillId="31" borderId="34" xfId="0" applyFont="1" applyFill="1" applyBorder="1" applyAlignment="1">
      <alignment horizontal="center" vertical="center" textRotation="90" wrapText="1"/>
    </xf>
    <xf numFmtId="0" fontId="47" fillId="34" borderId="41" xfId="0" applyFont="1" applyFill="1" applyBorder="1" applyAlignment="1">
      <alignment horizontal="center" vertical="center" wrapText="1"/>
    </xf>
    <xf numFmtId="0" fontId="47" fillId="34" borderId="49"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7" fillId="6" borderId="45" xfId="0" applyFont="1" applyFill="1" applyBorder="1" applyAlignment="1">
      <alignment horizontal="center" vertical="center" wrapText="1"/>
    </xf>
    <xf numFmtId="0" fontId="47" fillId="34" borderId="60" xfId="0" applyFont="1" applyFill="1" applyBorder="1" applyAlignment="1">
      <alignment horizontal="center" vertical="center" wrapText="1"/>
    </xf>
    <xf numFmtId="0" fontId="47" fillId="34" borderId="53" xfId="0" applyFont="1" applyFill="1" applyBorder="1" applyAlignment="1">
      <alignment horizontal="center" vertical="center" wrapText="1"/>
    </xf>
    <xf numFmtId="0" fontId="47" fillId="41" borderId="79" xfId="0" applyFont="1" applyFill="1" applyBorder="1" applyAlignment="1">
      <alignment horizontal="center" vertical="center" wrapText="1"/>
    </xf>
    <xf numFmtId="0" fontId="47" fillId="41" borderId="69" xfId="0" applyFont="1" applyFill="1" applyBorder="1" applyAlignment="1">
      <alignment horizontal="center" vertical="center" wrapText="1"/>
    </xf>
    <xf numFmtId="0" fontId="46" fillId="33" borderId="35" xfId="0" applyFont="1" applyFill="1" applyBorder="1" applyAlignment="1">
      <alignment horizontal="center" vertical="center" textRotation="90" wrapText="1"/>
    </xf>
    <xf numFmtId="0" fontId="46" fillId="33" borderId="32" xfId="0" applyFont="1" applyFill="1" applyBorder="1" applyAlignment="1">
      <alignment horizontal="center" vertical="center" textRotation="90" wrapText="1"/>
    </xf>
    <xf numFmtId="0" fontId="46" fillId="33" borderId="34" xfId="0" applyFont="1" applyFill="1" applyBorder="1" applyAlignment="1">
      <alignment horizontal="center" vertical="center" textRotation="90" wrapText="1"/>
    </xf>
    <xf numFmtId="0" fontId="47" fillId="13" borderId="1" xfId="0" applyFont="1" applyFill="1" applyBorder="1" applyAlignment="1">
      <alignment horizontal="center" vertical="center" wrapText="1"/>
    </xf>
    <xf numFmtId="0" fontId="47" fillId="13" borderId="25" xfId="0" applyFont="1" applyFill="1" applyBorder="1" applyAlignment="1">
      <alignment horizontal="center" vertical="center" wrapText="1"/>
    </xf>
    <xf numFmtId="0" fontId="47" fillId="40" borderId="62" xfId="0" applyFont="1" applyFill="1" applyBorder="1" applyAlignment="1">
      <alignment horizontal="center" vertical="center" wrapText="1"/>
    </xf>
    <xf numFmtId="0" fontId="47" fillId="40" borderId="37" xfId="0" applyFont="1" applyFill="1" applyBorder="1" applyAlignment="1">
      <alignment horizontal="center" vertical="center" wrapText="1"/>
    </xf>
    <xf numFmtId="0" fontId="47" fillId="40" borderId="56" xfId="0" applyFont="1" applyFill="1" applyBorder="1" applyAlignment="1">
      <alignment horizontal="center" vertical="center" wrapText="1"/>
    </xf>
    <xf numFmtId="0" fontId="47" fillId="40" borderId="33" xfId="0" applyFont="1" applyFill="1" applyBorder="1" applyAlignment="1">
      <alignment horizontal="center" vertical="center" wrapText="1"/>
    </xf>
    <xf numFmtId="0" fontId="47" fillId="32" borderId="60" xfId="0" applyFont="1" applyFill="1" applyBorder="1" applyAlignment="1">
      <alignment horizontal="center" vertical="center" wrapText="1"/>
    </xf>
    <xf numFmtId="0" fontId="47" fillId="32" borderId="49" xfId="0" applyFont="1" applyFill="1" applyBorder="1" applyAlignment="1">
      <alignment horizontal="center" vertical="center" wrapText="1"/>
    </xf>
    <xf numFmtId="0" fontId="47" fillId="32" borderId="41" xfId="0" applyFont="1" applyFill="1" applyBorder="1" applyAlignment="1">
      <alignment horizontal="center" vertical="center" wrapText="1"/>
    </xf>
    <xf numFmtId="0" fontId="47" fillId="32" borderId="53" xfId="0" applyFont="1" applyFill="1" applyBorder="1" applyAlignment="1">
      <alignment horizontal="center" vertical="center" wrapText="1"/>
    </xf>
    <xf numFmtId="0" fontId="45" fillId="27" borderId="77" xfId="0" applyFont="1" applyFill="1" applyBorder="1" applyAlignment="1">
      <alignment horizontal="center" vertical="center" wrapText="1"/>
    </xf>
    <xf numFmtId="0" fontId="45" fillId="27" borderId="0" xfId="0" applyFont="1" applyFill="1" applyAlignment="1">
      <alignment horizontal="center" vertical="center" wrapText="1"/>
    </xf>
    <xf numFmtId="0" fontId="47" fillId="13" borderId="22" xfId="0" applyFont="1" applyFill="1" applyBorder="1" applyAlignment="1">
      <alignment horizontal="center" vertical="center" wrapText="1"/>
    </xf>
    <xf numFmtId="0" fontId="47" fillId="13" borderId="23" xfId="0" applyFont="1" applyFill="1" applyBorder="1" applyAlignment="1">
      <alignment horizontal="center" vertical="center" wrapText="1"/>
    </xf>
    <xf numFmtId="44" fontId="47" fillId="13" borderId="1" xfId="0" applyNumberFormat="1" applyFont="1" applyFill="1" applyBorder="1" applyAlignment="1">
      <alignment horizontal="center" vertical="center" wrapText="1"/>
    </xf>
    <xf numFmtId="44" fontId="47" fillId="13" borderId="25" xfId="0" applyNumberFormat="1" applyFont="1" applyFill="1" applyBorder="1" applyAlignment="1">
      <alignment horizontal="center" vertical="center" wrapText="1"/>
    </xf>
    <xf numFmtId="0" fontId="47" fillId="40" borderId="7" xfId="0" applyFont="1" applyFill="1" applyBorder="1" applyAlignment="1">
      <alignment horizontal="center" vertical="center" wrapText="1"/>
    </xf>
    <xf numFmtId="0" fontId="47" fillId="40" borderId="78" xfId="0" applyFont="1" applyFill="1" applyBorder="1" applyAlignment="1">
      <alignment horizontal="center" vertical="center" wrapText="1"/>
    </xf>
    <xf numFmtId="0" fontId="47" fillId="40" borderId="55" xfId="0" applyFont="1" applyFill="1" applyBorder="1" applyAlignment="1">
      <alignment horizontal="center" vertical="center" wrapText="1"/>
    </xf>
    <xf numFmtId="0" fontId="47" fillId="40" borderId="16"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28" xfId="0" applyFont="1" applyFill="1" applyBorder="1" applyAlignment="1">
      <alignment horizontal="center" vertical="center" wrapText="1"/>
    </xf>
    <xf numFmtId="0" fontId="50" fillId="43" borderId="17" xfId="0" applyFont="1" applyFill="1" applyBorder="1" applyAlignment="1">
      <alignment horizontal="center" vertical="center" textRotation="90" wrapText="1"/>
    </xf>
    <xf numFmtId="0" fontId="50" fillId="43" borderId="15" xfId="0" applyFont="1" applyFill="1" applyBorder="1" applyAlignment="1">
      <alignment horizontal="center" vertical="center" textRotation="90" wrapText="1"/>
    </xf>
    <xf numFmtId="0" fontId="50" fillId="43" borderId="14" xfId="0" applyFont="1" applyFill="1" applyBorder="1" applyAlignment="1">
      <alignment horizontal="center" vertical="center" textRotation="90" wrapText="1"/>
    </xf>
    <xf numFmtId="0" fontId="46" fillId="44" borderId="17" xfId="0" applyFont="1" applyFill="1" applyBorder="1" applyAlignment="1">
      <alignment horizontal="center" vertical="center" textRotation="90" wrapText="1"/>
    </xf>
    <xf numFmtId="0" fontId="46" fillId="44" borderId="15" xfId="0" applyFont="1" applyFill="1" applyBorder="1" applyAlignment="1">
      <alignment horizontal="center" vertical="center" textRotation="90" wrapText="1"/>
    </xf>
    <xf numFmtId="0" fontId="46" fillId="44" borderId="14" xfId="0" applyFont="1" applyFill="1" applyBorder="1" applyAlignment="1">
      <alignment horizontal="center" vertical="center" textRotation="90" wrapText="1"/>
    </xf>
    <xf numFmtId="0" fontId="47" fillId="45" borderId="60" xfId="0" applyFont="1" applyFill="1" applyBorder="1" applyAlignment="1">
      <alignment horizontal="center" vertical="center" wrapText="1"/>
    </xf>
    <xf numFmtId="0" fontId="47" fillId="45" borderId="53" xfId="0" applyFont="1" applyFill="1" applyBorder="1" applyAlignment="1">
      <alignment horizontal="center" vertical="center" wrapText="1"/>
    </xf>
    <xf numFmtId="0" fontId="47" fillId="45" borderId="49" xfId="0" applyFont="1" applyFill="1" applyBorder="1" applyAlignment="1">
      <alignment horizontal="center" vertical="center" wrapText="1"/>
    </xf>
    <xf numFmtId="0" fontId="0" fillId="0" borderId="32" xfId="0" applyBorder="1" applyAlignment="1">
      <alignment vertical="center"/>
    </xf>
    <xf numFmtId="0" fontId="0" fillId="0" borderId="0" xfId="0" applyBorder="1" applyAlignment="1">
      <alignment vertical="center"/>
    </xf>
    <xf numFmtId="0" fontId="0" fillId="0" borderId="33" xfId="0" applyBorder="1" applyAlignment="1">
      <alignment vertical="center"/>
    </xf>
    <xf numFmtId="0" fontId="0" fillId="0" borderId="34" xfId="0" applyBorder="1" applyAlignment="1"/>
    <xf numFmtId="0" fontId="0" fillId="0" borderId="18" xfId="0" applyBorder="1" applyAlignment="1"/>
    <xf numFmtId="0" fontId="0" fillId="0" borderId="16" xfId="0" applyBorder="1" applyAlignment="1"/>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25" fillId="24" borderId="17"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0" fillId="9" borderId="26" xfId="0" applyFill="1" applyBorder="1" applyAlignment="1">
      <alignment horizontal="center"/>
    </xf>
    <xf numFmtId="0" fontId="0" fillId="9" borderId="27" xfId="0" applyFill="1" applyBorder="1" applyAlignment="1">
      <alignment horizontal="center"/>
    </xf>
    <xf numFmtId="0" fontId="0" fillId="9" borderId="28" xfId="0" applyFill="1" applyBorder="1" applyAlignment="1">
      <alignment horizont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0" fillId="9" borderId="52" xfId="0" applyFill="1" applyBorder="1" applyAlignment="1">
      <alignment horizontal="center"/>
    </xf>
    <xf numFmtId="0" fontId="0" fillId="9" borderId="22" xfId="0" applyFill="1" applyBorder="1" applyAlignment="1">
      <alignment horizontal="center"/>
    </xf>
    <xf numFmtId="0" fontId="0" fillId="9" borderId="23" xfId="0" applyFill="1" applyBorder="1" applyAlignment="1">
      <alignment horizontal="center"/>
    </xf>
    <xf numFmtId="0" fontId="26" fillId="10" borderId="38" xfId="0" applyFont="1" applyFill="1" applyBorder="1" applyAlignment="1">
      <alignment horizontal="center" vertical="center"/>
    </xf>
    <xf numFmtId="0" fontId="26" fillId="10" borderId="39"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40" xfId="0" applyFont="1" applyFill="1" applyBorder="1" applyAlignment="1">
      <alignment horizontal="center" vertical="center"/>
    </xf>
    <xf numFmtId="0" fontId="0" fillId="0" borderId="38" xfId="0" applyBorder="1" applyAlignment="1">
      <alignment horizontal="left" vertical="center" wrapText="1"/>
    </xf>
    <xf numFmtId="0" fontId="0" fillId="0" borderId="39" xfId="0" applyBorder="1" applyAlignment="1">
      <alignment horizontal="left" vertical="center" wrapText="1"/>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37" xfId="0" applyFont="1" applyBorder="1" applyAlignment="1">
      <alignment horizontal="center" vertical="center"/>
    </xf>
    <xf numFmtId="0" fontId="1" fillId="0" borderId="16"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0" fontId="28" fillId="0" borderId="1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5" fillId="2" borderId="18" xfId="0" applyFont="1" applyFill="1" applyBorder="1" applyAlignment="1">
      <alignment horizontal="center" vertical="center"/>
    </xf>
    <xf numFmtId="0" fontId="25" fillId="2" borderId="16" xfId="0" applyFont="1" applyFill="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9" borderId="21" xfId="0" applyFill="1" applyBorder="1" applyAlignment="1">
      <alignment horizontal="center"/>
    </xf>
    <xf numFmtId="0" fontId="26" fillId="10" borderId="34" xfId="0" applyFont="1" applyFill="1" applyBorder="1" applyAlignment="1">
      <alignment horizontal="center" vertical="center"/>
    </xf>
    <xf numFmtId="0" fontId="26" fillId="10" borderId="18" xfId="0" applyFont="1" applyFill="1" applyBorder="1" applyAlignment="1">
      <alignment horizontal="center" vertical="center"/>
    </xf>
    <xf numFmtId="0" fontId="53" fillId="0" borderId="6" xfId="0" applyFont="1" applyBorder="1" applyAlignment="1">
      <alignment horizontal="center" vertical="center" wrapText="1"/>
    </xf>
    <xf numFmtId="0" fontId="53" fillId="0" borderId="47" xfId="0" applyFont="1" applyBorder="1" applyAlignment="1">
      <alignment horizontal="center" vertical="center" wrapText="1"/>
    </xf>
    <xf numFmtId="0" fontId="0" fillId="9" borderId="6" xfId="0" applyFill="1" applyBorder="1" applyAlignment="1">
      <alignment horizontal="center" vertical="center" wrapText="1"/>
    </xf>
    <xf numFmtId="0" fontId="0" fillId="9" borderId="1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81" xfId="0" applyFill="1" applyBorder="1" applyAlignment="1">
      <alignment horizontal="center" vertical="center" wrapText="1"/>
    </xf>
    <xf numFmtId="0" fontId="0" fillId="0" borderId="66" xfId="0" applyBorder="1" applyAlignment="1">
      <alignment horizontal="center" vertical="center"/>
    </xf>
    <xf numFmtId="0" fontId="0" fillId="0" borderId="13" xfId="0" applyBorder="1" applyAlignment="1">
      <alignment horizontal="center" vertical="center"/>
    </xf>
    <xf numFmtId="0" fontId="0" fillId="0" borderId="78" xfId="0" applyBorder="1" applyAlignment="1">
      <alignment horizontal="center" vertical="center"/>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5" xfId="0" applyFill="1" applyBorder="1" applyAlignment="1">
      <alignment horizontal="center" vertical="center" wrapText="1"/>
    </xf>
    <xf numFmtId="0" fontId="0" fillId="9" borderId="65" xfId="0" applyFill="1" applyBorder="1" applyAlignment="1">
      <alignment horizontal="center" vertical="center"/>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9" borderId="3" xfId="0" applyFill="1" applyBorder="1" applyAlignment="1">
      <alignment horizontal="center" vertical="center"/>
    </xf>
    <xf numFmtId="0" fontId="0" fillId="9" borderId="42" xfId="0" applyFill="1" applyBorder="1" applyAlignment="1">
      <alignment horizontal="center" vertical="center" wrapText="1"/>
    </xf>
    <xf numFmtId="0" fontId="0" fillId="9" borderId="81" xfId="0" applyFill="1" applyBorder="1" applyAlignment="1">
      <alignment horizontal="center" vertical="center" wrapText="1"/>
    </xf>
    <xf numFmtId="0" fontId="0" fillId="9" borderId="41" xfId="0" applyFill="1" applyBorder="1" applyAlignment="1">
      <alignment horizontal="center" vertical="center"/>
    </xf>
    <xf numFmtId="0" fontId="0" fillId="9" borderId="53" xfId="0" applyFill="1" applyBorder="1" applyAlignment="1">
      <alignment horizontal="center" vertical="center"/>
    </xf>
    <xf numFmtId="0" fontId="27" fillId="10" borderId="26" xfId="0" applyFont="1" applyFill="1" applyBorder="1" applyAlignment="1">
      <alignment horizontal="center" vertical="center"/>
    </xf>
    <xf numFmtId="0" fontId="27" fillId="10" borderId="27" xfId="0" applyFont="1" applyFill="1" applyBorder="1" applyAlignment="1">
      <alignment horizontal="center" vertical="center"/>
    </xf>
    <xf numFmtId="0" fontId="27" fillId="10" borderId="28" xfId="0" applyFont="1" applyFill="1" applyBorder="1" applyAlignment="1">
      <alignment horizontal="center" vertical="center"/>
    </xf>
    <xf numFmtId="0" fontId="27" fillId="5" borderId="26" xfId="0" applyFont="1" applyFill="1" applyBorder="1" applyAlignment="1">
      <alignment horizontal="center" vertical="center"/>
    </xf>
    <xf numFmtId="0" fontId="27" fillId="5" borderId="27" xfId="0" applyFont="1" applyFill="1" applyBorder="1" applyAlignment="1">
      <alignment horizontal="center" vertical="center"/>
    </xf>
    <xf numFmtId="0" fontId="27" fillId="5" borderId="28" xfId="0" applyFont="1" applyFill="1" applyBorder="1" applyAlignment="1">
      <alignment horizontal="center" vertical="center"/>
    </xf>
    <xf numFmtId="0" fontId="0" fillId="9" borderId="24" xfId="0"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25" fillId="0" borderId="32" xfId="0" applyFont="1" applyBorder="1" applyAlignment="1">
      <alignment horizontal="center" vertical="center"/>
    </xf>
    <xf numFmtId="0" fontId="25" fillId="0" borderId="0" xfId="0" applyFont="1" applyAlignment="1">
      <alignment horizontal="center" vertical="center"/>
    </xf>
    <xf numFmtId="0" fontId="25" fillId="0" borderId="33" xfId="0" applyFont="1" applyBorder="1" applyAlignment="1">
      <alignment horizontal="center" vertical="center"/>
    </xf>
    <xf numFmtId="0" fontId="25" fillId="0" borderId="46" xfId="0" applyFont="1" applyBorder="1" applyAlignment="1">
      <alignment horizontal="center" vertical="center"/>
    </xf>
    <xf numFmtId="0" fontId="25" fillId="0" borderId="2" xfId="0" applyFont="1" applyBorder="1" applyAlignment="1">
      <alignment horizontal="center" vertical="center"/>
    </xf>
    <xf numFmtId="0" fontId="25" fillId="0" borderId="44" xfId="0" applyFont="1" applyBorder="1" applyAlignment="1">
      <alignment horizontal="center" vertical="center"/>
    </xf>
    <xf numFmtId="0" fontId="26" fillId="19" borderId="38" xfId="0" applyFont="1" applyFill="1" applyBorder="1" applyAlignment="1">
      <alignment horizontal="center" vertical="center"/>
    </xf>
    <xf numFmtId="0" fontId="26" fillId="19" borderId="39" xfId="0" applyFont="1" applyFill="1" applyBorder="1" applyAlignment="1">
      <alignment horizontal="center" vertical="center"/>
    </xf>
    <xf numFmtId="0" fontId="26" fillId="19" borderId="40" xfId="0" applyFont="1" applyFill="1" applyBorder="1" applyAlignment="1">
      <alignment horizontal="center" vertical="center"/>
    </xf>
    <xf numFmtId="0" fontId="0" fillId="9" borderId="6" xfId="0" applyFill="1" applyBorder="1" applyAlignment="1">
      <alignment horizontal="center" vertical="center"/>
    </xf>
    <xf numFmtId="0" fontId="0" fillId="9" borderId="12" xfId="0" applyFill="1" applyBorder="1" applyAlignment="1">
      <alignment horizontal="center" vertical="center"/>
    </xf>
    <xf numFmtId="0" fontId="0" fillId="9" borderId="61" xfId="0" applyFill="1" applyBorder="1" applyAlignment="1">
      <alignment horizontal="center" vertical="center" wrapText="1"/>
    </xf>
    <xf numFmtId="0" fontId="0" fillId="9" borderId="47" xfId="0" applyFill="1" applyBorder="1" applyAlignment="1">
      <alignment horizontal="center" vertical="center" wrapText="1"/>
    </xf>
    <xf numFmtId="0" fontId="1" fillId="18" borderId="17" xfId="0" applyFont="1" applyFill="1" applyBorder="1" applyAlignment="1">
      <alignment horizontal="center" vertical="center" wrapText="1"/>
    </xf>
    <xf numFmtId="0" fontId="1" fillId="18" borderId="14"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9" borderId="70" xfId="0" applyFill="1" applyBorder="1" applyAlignment="1">
      <alignment horizontal="center" vertical="center" wrapText="1"/>
    </xf>
    <xf numFmtId="0" fontId="0" fillId="9" borderId="48" xfId="0" applyFill="1" applyBorder="1" applyAlignment="1">
      <alignment horizontal="center" vertical="center" wrapText="1"/>
    </xf>
    <xf numFmtId="0" fontId="0" fillId="0" borderId="32" xfId="0" applyBorder="1" applyAlignment="1">
      <alignment vertical="center" wrapText="1"/>
    </xf>
    <xf numFmtId="0" fontId="0" fillId="0" borderId="0" xfId="0" applyAlignment="1">
      <alignment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35" xfId="0" applyBorder="1" applyAlignment="1">
      <alignment vertical="center" wrapText="1"/>
    </xf>
    <xf numFmtId="0" fontId="0" fillId="0" borderId="36" xfId="0" applyBorder="1" applyAlignment="1">
      <alignment vertical="center" wrapText="1"/>
    </xf>
    <xf numFmtId="0" fontId="0" fillId="0" borderId="34" xfId="0" applyBorder="1" applyAlignment="1">
      <alignment vertical="center" wrapText="1"/>
    </xf>
    <xf numFmtId="0" fontId="0" fillId="0" borderId="18" xfId="0" applyBorder="1" applyAlignment="1">
      <alignment vertical="center" wrapText="1"/>
    </xf>
    <xf numFmtId="0" fontId="0" fillId="9" borderId="22" xfId="0" applyFill="1" applyBorder="1" applyAlignment="1">
      <alignment horizontal="center" vertical="center" wrapText="1"/>
    </xf>
    <xf numFmtId="0" fontId="0" fillId="9" borderId="30" xfId="0" applyFill="1" applyBorder="1" applyAlignment="1">
      <alignment horizontal="center" vertical="center" wrapText="1"/>
    </xf>
    <xf numFmtId="0" fontId="25" fillId="0" borderId="21" xfId="0" applyFont="1" applyBorder="1" applyAlignment="1">
      <alignment horizontal="center" vertical="center"/>
    </xf>
    <xf numFmtId="0" fontId="25" fillId="0" borderId="5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0" fillId="9" borderId="52" xfId="0" applyFill="1" applyBorder="1" applyAlignment="1">
      <alignment horizontal="center" vertical="center" wrapText="1"/>
    </xf>
    <xf numFmtId="0" fontId="0" fillId="9" borderId="51" xfId="0" applyFill="1" applyBorder="1" applyAlignment="1">
      <alignment horizontal="center" vertical="center" wrapText="1"/>
    </xf>
    <xf numFmtId="0" fontId="0" fillId="0" borderId="32" xfId="0" applyBorder="1" applyAlignment="1">
      <alignment horizontal="left" vertical="center" wrapText="1"/>
    </xf>
    <xf numFmtId="0" fontId="0" fillId="0" borderId="0" xfId="0" applyAlignment="1">
      <alignment horizontal="left" vertical="center" wrapText="1"/>
    </xf>
    <xf numFmtId="0" fontId="0" fillId="9" borderId="66" xfId="0" applyFill="1" applyBorder="1" applyAlignment="1">
      <alignment horizontal="center" vertical="center" wrapText="1"/>
    </xf>
    <xf numFmtId="0" fontId="0" fillId="9" borderId="34" xfId="0" applyFill="1" applyBorder="1" applyAlignment="1">
      <alignment horizontal="center" vertical="center" wrapText="1"/>
    </xf>
    <xf numFmtId="0" fontId="0" fillId="9" borderId="50" xfId="0" applyFill="1" applyBorder="1" applyAlignment="1">
      <alignment horizontal="center" vertical="center"/>
    </xf>
    <xf numFmtId="0" fontId="0" fillId="2" borderId="4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1" xfId="0" applyFill="1" applyBorder="1" applyAlignment="1">
      <alignment horizontal="center" vertical="center"/>
    </xf>
    <xf numFmtId="0" fontId="0" fillId="2" borderId="50" xfId="0" applyFill="1" applyBorder="1" applyAlignment="1">
      <alignment horizontal="center" vertical="center"/>
    </xf>
    <xf numFmtId="0" fontId="0" fillId="2" borderId="47" xfId="0" applyFill="1" applyBorder="1" applyAlignment="1">
      <alignment horizontal="center" vertical="center" wrapText="1"/>
    </xf>
    <xf numFmtId="0" fontId="0" fillId="9" borderId="47" xfId="0" applyFill="1" applyBorder="1" applyAlignment="1">
      <alignment horizontal="center" vertical="center"/>
    </xf>
    <xf numFmtId="0" fontId="27" fillId="10" borderId="35" xfId="0" applyFont="1" applyFill="1" applyBorder="1" applyAlignment="1">
      <alignment horizontal="center" vertical="center"/>
    </xf>
    <xf numFmtId="0" fontId="27" fillId="10" borderId="36" xfId="0" applyFont="1" applyFill="1" applyBorder="1" applyAlignment="1">
      <alignment horizontal="center" vertical="center"/>
    </xf>
    <xf numFmtId="0" fontId="27" fillId="10" borderId="37" xfId="0" applyFont="1" applyFill="1" applyBorder="1" applyAlignment="1">
      <alignment horizontal="center" vertical="center"/>
    </xf>
    <xf numFmtId="44" fontId="0" fillId="9" borderId="42" xfId="0" applyNumberFormat="1" applyFill="1" applyBorder="1" applyAlignment="1">
      <alignment horizontal="center" vertical="center" wrapText="1"/>
    </xf>
    <xf numFmtId="44" fontId="0" fillId="9" borderId="48" xfId="0" applyNumberFormat="1" applyFill="1" applyBorder="1" applyAlignment="1">
      <alignment horizontal="center" vertical="center" wrapText="1"/>
    </xf>
    <xf numFmtId="0" fontId="26" fillId="26" borderId="34" xfId="0" applyFont="1" applyFill="1" applyBorder="1" applyAlignment="1">
      <alignment horizontal="center" vertical="center"/>
    </xf>
    <xf numFmtId="0" fontId="26" fillId="26" borderId="18" xfId="0" applyFont="1" applyFill="1" applyBorder="1" applyAlignment="1">
      <alignment horizontal="center" vertical="center"/>
    </xf>
    <xf numFmtId="0" fontId="26" fillId="26" borderId="16" xfId="0" applyFont="1" applyFill="1" applyBorder="1" applyAlignment="1">
      <alignment horizontal="center" vertical="center"/>
    </xf>
    <xf numFmtId="0" fontId="25"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0" xfId="0" applyFont="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12" fillId="11" borderId="26" xfId="0" applyFont="1" applyFill="1" applyBorder="1" applyAlignment="1">
      <alignment horizontal="center" vertical="center"/>
    </xf>
    <xf numFmtId="0" fontId="12" fillId="11" borderId="27" xfId="0" applyFont="1" applyFill="1" applyBorder="1" applyAlignment="1">
      <alignment horizontal="center" vertical="center"/>
    </xf>
    <xf numFmtId="0" fontId="12" fillId="11" borderId="28" xfId="0" applyFont="1" applyFill="1" applyBorder="1" applyAlignment="1">
      <alignment horizontal="center" vertical="center"/>
    </xf>
    <xf numFmtId="42" fontId="0" fillId="0" borderId="32" xfId="19" applyFont="1" applyBorder="1" applyAlignment="1">
      <alignment horizontal="center"/>
    </xf>
    <xf numFmtId="42" fontId="0" fillId="0" borderId="33" xfId="19" applyFont="1" applyBorder="1" applyAlignment="1">
      <alignment horizontal="center"/>
    </xf>
    <xf numFmtId="0" fontId="4" fillId="7" borderId="42"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33" fillId="0" borderId="35"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16" xfId="0" applyFont="1" applyBorder="1" applyAlignment="1">
      <alignment horizontal="center" vertical="center" wrapText="1"/>
    </xf>
    <xf numFmtId="42" fontId="30" fillId="11" borderId="17" xfId="19" applyFont="1" applyFill="1" applyBorder="1" applyAlignment="1">
      <alignment horizontal="center" vertical="center" wrapText="1"/>
    </xf>
    <xf numFmtId="42" fontId="30" fillId="11" borderId="15" xfId="19" applyFont="1" applyFill="1" applyBorder="1" applyAlignment="1">
      <alignment horizontal="center" vertical="center" wrapText="1"/>
    </xf>
    <xf numFmtId="42" fontId="30" fillId="11" borderId="14" xfId="19" applyFont="1" applyFill="1" applyBorder="1" applyAlignment="1">
      <alignment horizontal="center" vertical="center" wrapText="1"/>
    </xf>
    <xf numFmtId="0" fontId="27" fillId="5" borderId="3" xfId="0" applyFont="1" applyFill="1" applyBorder="1" applyAlignment="1">
      <alignment horizontal="center"/>
    </xf>
    <xf numFmtId="0" fontId="27" fillId="5" borderId="4" xfId="0" applyFont="1" applyFill="1" applyBorder="1" applyAlignment="1">
      <alignment horizontal="center"/>
    </xf>
    <xf numFmtId="0" fontId="27" fillId="5" borderId="45" xfId="0" applyFont="1" applyFill="1" applyBorder="1" applyAlignment="1">
      <alignment horizontal="center"/>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27" fillId="11" borderId="35" xfId="0" applyFont="1" applyFill="1" applyBorder="1" applyAlignment="1">
      <alignment horizontal="center" vertical="center"/>
    </xf>
    <xf numFmtId="0" fontId="27" fillId="11" borderId="36" xfId="0" applyFont="1" applyFill="1" applyBorder="1" applyAlignment="1">
      <alignment horizontal="center" vertical="center"/>
    </xf>
    <xf numFmtId="0" fontId="27" fillId="11" borderId="37" xfId="0" applyFont="1" applyFill="1" applyBorder="1" applyAlignment="1">
      <alignment horizontal="center" vertical="center"/>
    </xf>
    <xf numFmtId="0" fontId="27" fillId="11" borderId="32" xfId="0" applyFont="1" applyFill="1" applyBorder="1" applyAlignment="1">
      <alignment horizontal="center" vertical="center"/>
    </xf>
    <xf numFmtId="0" fontId="27" fillId="11" borderId="0" xfId="0" applyFont="1" applyFill="1" applyAlignment="1">
      <alignment horizontal="center" vertical="center"/>
    </xf>
    <xf numFmtId="0" fontId="27" fillId="11" borderId="33" xfId="0" applyFont="1" applyFill="1" applyBorder="1" applyAlignment="1">
      <alignment horizontal="center" vertical="center"/>
    </xf>
    <xf numFmtId="0" fontId="27" fillId="11" borderId="34" xfId="0" applyFont="1" applyFill="1" applyBorder="1" applyAlignment="1">
      <alignment horizontal="center" vertical="center"/>
    </xf>
    <xf numFmtId="0" fontId="27" fillId="11" borderId="18" xfId="0" applyFont="1" applyFill="1" applyBorder="1" applyAlignment="1">
      <alignment horizontal="center" vertical="center"/>
    </xf>
    <xf numFmtId="0" fontId="27" fillId="11" borderId="16" xfId="0" applyFont="1" applyFill="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27" fillId="10" borderId="4" xfId="0" applyFont="1" applyFill="1" applyBorder="1" applyAlignment="1">
      <alignment horizontal="center"/>
    </xf>
    <xf numFmtId="0" fontId="27" fillId="10" borderId="5" xfId="0" applyFont="1" applyFill="1" applyBorder="1" applyAlignment="1">
      <alignment horizontal="center"/>
    </xf>
    <xf numFmtId="42" fontId="0" fillId="0" borderId="34" xfId="19" applyFont="1" applyBorder="1" applyAlignment="1">
      <alignment horizontal="center"/>
    </xf>
    <xf numFmtId="42" fontId="0" fillId="0" borderId="16" xfId="19" applyFont="1" applyBorder="1" applyAlignment="1">
      <alignment horizont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0" fillId="0" borderId="41" xfId="0" applyBorder="1" applyAlignment="1">
      <alignment horizontal="center" vertical="center"/>
    </xf>
    <xf numFmtId="0" fontId="0" fillId="0" borderId="50" xfId="0" applyBorder="1" applyAlignment="1">
      <alignment horizontal="center" vertical="center"/>
    </xf>
    <xf numFmtId="0" fontId="0" fillId="0" borderId="6" xfId="0" applyBorder="1" applyAlignment="1">
      <alignment horizontal="center" vertical="center"/>
    </xf>
    <xf numFmtId="0" fontId="0" fillId="0" borderId="47" xfId="0"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0" fillId="0" borderId="6" xfId="0" applyBorder="1" applyAlignment="1">
      <alignment horizontal="center" vertical="center" wrapText="1"/>
    </xf>
    <xf numFmtId="0" fontId="0" fillId="0" borderId="47" xfId="0" applyBorder="1" applyAlignment="1">
      <alignment horizontal="center" vertical="center" wrapText="1"/>
    </xf>
    <xf numFmtId="0" fontId="4" fillId="0" borderId="0" xfId="0" applyFont="1" applyAlignment="1">
      <alignment horizontal="left" vertical="center"/>
    </xf>
    <xf numFmtId="0" fontId="37"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166" fontId="4" fillId="0" borderId="1" xfId="1" applyNumberFormat="1" applyFont="1" applyBorder="1" applyAlignment="1">
      <alignment horizontal="center" vertical="center" wrapText="1"/>
    </xf>
    <xf numFmtId="44" fontId="4" fillId="0" borderId="3" xfId="1" applyFont="1" applyBorder="1" applyAlignment="1">
      <alignment horizontal="center" vertical="center" wrapText="1"/>
    </xf>
    <xf numFmtId="44" fontId="4" fillId="0" borderId="4" xfId="1" applyFont="1" applyBorder="1" applyAlignment="1">
      <alignment horizontal="center" vertical="center" wrapText="1"/>
    </xf>
    <xf numFmtId="44" fontId="4" fillId="0" borderId="5" xfId="1" applyFont="1" applyBorder="1" applyAlignment="1">
      <alignment horizontal="center" vertical="center" wrapText="1"/>
    </xf>
    <xf numFmtId="0" fontId="4" fillId="6" borderId="1"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left" wrapText="1"/>
    </xf>
    <xf numFmtId="0" fontId="5" fillId="6" borderId="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5" fillId="0" borderId="6" xfId="0" applyFont="1" applyBorder="1" applyAlignment="1">
      <alignment horizontal="center" vertical="center" textRotation="90" wrapText="1"/>
    </xf>
    <xf numFmtId="0" fontId="5" fillId="0" borderId="12" xfId="0" applyFont="1" applyBorder="1" applyAlignment="1">
      <alignment horizontal="center" vertical="center" textRotation="90"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12" fillId="11" borderId="4" xfId="0" applyFont="1" applyFill="1" applyBorder="1" applyAlignment="1">
      <alignment horizontal="center" vertical="center"/>
    </xf>
    <xf numFmtId="0" fontId="12" fillId="10" borderId="3"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0" xfId="0" applyFont="1" applyAlignment="1">
      <alignment horizontal="lef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44" fontId="4" fillId="0" borderId="1" xfId="1" applyFont="1" applyBorder="1" applyAlignment="1">
      <alignment horizontal="center" vertical="center" wrapText="1"/>
    </xf>
    <xf numFmtId="0" fontId="12" fillId="10" borderId="5" xfId="0" applyFont="1" applyFill="1" applyBorder="1" applyAlignment="1">
      <alignment horizontal="center" vertical="center" wrapText="1"/>
    </xf>
    <xf numFmtId="0" fontId="12" fillId="11" borderId="3" xfId="0" applyFont="1" applyFill="1" applyBorder="1" applyAlignment="1">
      <alignment horizontal="center" vertical="center"/>
    </xf>
    <xf numFmtId="44" fontId="10" fillId="9" borderId="6" xfId="1" applyFont="1" applyFill="1" applyBorder="1" applyAlignment="1">
      <alignment horizontal="center" vertical="center" wrapText="1"/>
    </xf>
    <xf numFmtId="44" fontId="10" fillId="9" borderId="11" xfId="1" applyFont="1" applyFill="1" applyBorder="1" applyAlignment="1">
      <alignment horizontal="center" vertical="center" wrapText="1"/>
    </xf>
    <xf numFmtId="44" fontId="10" fillId="14" borderId="6" xfId="0" applyNumberFormat="1" applyFont="1" applyFill="1" applyBorder="1" applyAlignment="1">
      <alignment horizontal="center" vertical="center" wrapText="1"/>
    </xf>
    <xf numFmtId="44" fontId="10" fillId="14" borderId="11" xfId="0" applyNumberFormat="1"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12" fillId="10"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5" xfId="0" applyFont="1" applyFill="1" applyBorder="1" applyAlignment="1">
      <alignment horizontal="center" vertical="center"/>
    </xf>
    <xf numFmtId="0" fontId="12" fillId="11" borderId="5"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7"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0" xfId="0" applyFont="1" applyAlignment="1">
      <alignment horizontal="center" vertical="center" wrapText="1"/>
    </xf>
    <xf numFmtId="0" fontId="41" fillId="25" borderId="3" xfId="0" applyFont="1" applyFill="1" applyBorder="1" applyAlignment="1">
      <alignment horizontal="center" vertical="center" wrapText="1"/>
    </xf>
    <xf numFmtId="0" fontId="41" fillId="25" borderId="4" xfId="0" applyFont="1" applyFill="1" applyBorder="1" applyAlignment="1">
      <alignment horizontal="center" vertical="center" wrapText="1"/>
    </xf>
    <xf numFmtId="0" fontId="41" fillId="25" borderId="19"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2" fillId="10" borderId="3" xfId="0" applyFont="1" applyFill="1" applyBorder="1" applyAlignment="1">
      <alignment horizontal="center"/>
    </xf>
    <xf numFmtId="0" fontId="12" fillId="10" borderId="4" xfId="0" applyFont="1" applyFill="1" applyBorder="1" applyAlignment="1">
      <alignment horizontal="center"/>
    </xf>
    <xf numFmtId="0" fontId="12" fillId="10" borderId="5" xfId="0" applyFont="1" applyFill="1" applyBorder="1" applyAlignment="1">
      <alignment horizontal="center"/>
    </xf>
    <xf numFmtId="42" fontId="6" fillId="0" borderId="3" xfId="0" applyNumberFormat="1"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5"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0" borderId="11" xfId="0" applyFont="1" applyBorder="1" applyAlignment="1">
      <alignment horizontal="center" vertical="center" textRotation="90" wrapText="1"/>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5" fillId="16" borderId="3"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0" borderId="6"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29" fillId="22" borderId="3" xfId="0" applyFont="1" applyFill="1" applyBorder="1" applyAlignment="1">
      <alignment horizontal="center" vertical="center"/>
    </xf>
    <xf numFmtId="0" fontId="29" fillId="22" borderId="4" xfId="0" applyFont="1" applyFill="1" applyBorder="1" applyAlignment="1">
      <alignment horizontal="center" vertical="center"/>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1" fillId="25" borderId="5" xfId="0" applyFont="1" applyFill="1" applyBorder="1" applyAlignment="1">
      <alignment horizontal="center" vertical="center" wrapText="1"/>
    </xf>
    <xf numFmtId="0" fontId="4" fillId="0" borderId="2" xfId="0" applyFont="1" applyBorder="1" applyAlignment="1">
      <alignment horizontal="left" vertical="center" wrapText="1"/>
    </xf>
    <xf numFmtId="9" fontId="11" fillId="0" borderId="6" xfId="28" applyFont="1" applyBorder="1" applyAlignment="1">
      <alignment horizontal="center" vertical="center" wrapText="1"/>
    </xf>
    <xf numFmtId="9" fontId="11" fillId="0" borderId="11" xfId="28" applyFont="1" applyBorder="1" applyAlignment="1">
      <alignment horizontal="center" vertical="center" wrapText="1"/>
    </xf>
    <xf numFmtId="42" fontId="11" fillId="0" borderId="6" xfId="1" applyNumberFormat="1" applyFont="1" applyBorder="1" applyAlignment="1">
      <alignment horizontal="center" vertical="center" wrapText="1"/>
    </xf>
    <xf numFmtId="42" fontId="11" fillId="0" borderId="11" xfId="1" applyNumberFormat="1" applyFont="1" applyBorder="1" applyAlignment="1">
      <alignment horizontal="center" vertical="center" wrapText="1"/>
    </xf>
    <xf numFmtId="0" fontId="5" fillId="4" borderId="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4" fillId="6" borderId="60" xfId="0" applyFont="1" applyFill="1" applyBorder="1" applyAlignment="1">
      <alignment horizontal="center" vertical="center" textRotation="90" wrapText="1"/>
    </xf>
    <xf numFmtId="0" fontId="4" fillId="6" borderId="53" xfId="0" applyFont="1" applyFill="1" applyBorder="1" applyAlignment="1">
      <alignment horizontal="center" vertical="center" textRotation="90" wrapText="1"/>
    </xf>
    <xf numFmtId="0" fontId="4" fillId="6" borderId="50" xfId="0" applyFont="1" applyFill="1" applyBorder="1" applyAlignment="1">
      <alignment horizontal="center" vertical="center" textRotation="90" wrapText="1"/>
    </xf>
    <xf numFmtId="0" fontId="4" fillId="0" borderId="61" xfId="0" applyFont="1" applyBorder="1" applyAlignment="1">
      <alignment horizontal="center" vertical="center"/>
    </xf>
    <xf numFmtId="0" fontId="4" fillId="0" borderId="12" xfId="0" applyFont="1" applyBorder="1" applyAlignment="1">
      <alignment horizontal="center" vertical="center"/>
    </xf>
    <xf numFmtId="0" fontId="4" fillId="0" borderId="47" xfId="0" applyFont="1" applyBorder="1" applyAlignment="1">
      <alignment horizontal="center" vertical="center"/>
    </xf>
    <xf numFmtId="0" fontId="4" fillId="3" borderId="60" xfId="0" applyFont="1" applyFill="1" applyBorder="1" applyAlignment="1">
      <alignment horizontal="center" vertical="center" textRotation="90" wrapText="1"/>
    </xf>
    <xf numFmtId="0" fontId="4" fillId="3" borderId="53" xfId="0" applyFont="1" applyFill="1" applyBorder="1" applyAlignment="1">
      <alignment horizontal="center" vertical="center" textRotation="90" wrapText="1"/>
    </xf>
    <xf numFmtId="0" fontId="4" fillId="3" borderId="50" xfId="0" applyFont="1" applyFill="1" applyBorder="1" applyAlignment="1">
      <alignment horizontal="center" vertical="center" textRotation="90" wrapText="1"/>
    </xf>
    <xf numFmtId="0" fontId="4" fillId="3" borderId="60" xfId="0" applyFont="1" applyFill="1" applyBorder="1" applyAlignment="1">
      <alignment horizontal="center" vertical="center" textRotation="90"/>
    </xf>
    <xf numFmtId="0" fontId="4" fillId="3" borderId="53" xfId="0" applyFont="1" applyFill="1" applyBorder="1" applyAlignment="1">
      <alignment horizontal="center" vertical="center" textRotation="90"/>
    </xf>
    <xf numFmtId="0" fontId="4" fillId="3" borderId="50" xfId="0" applyFont="1" applyFill="1" applyBorder="1" applyAlignment="1">
      <alignment horizontal="center" vertical="center" textRotation="90"/>
    </xf>
    <xf numFmtId="0" fontId="4" fillId="18" borderId="38" xfId="0" applyFont="1" applyFill="1" applyBorder="1" applyAlignment="1">
      <alignment horizontal="center" vertical="center" wrapText="1"/>
    </xf>
    <xf numFmtId="0" fontId="4" fillId="18" borderId="39" xfId="0" applyFont="1" applyFill="1" applyBorder="1" applyAlignment="1">
      <alignment horizontal="center" vertical="center" wrapText="1"/>
    </xf>
    <xf numFmtId="0" fontId="4" fillId="18" borderId="57" xfId="0" applyFont="1" applyFill="1" applyBorder="1" applyAlignment="1">
      <alignment horizontal="center" vertical="center" wrapText="1"/>
    </xf>
    <xf numFmtId="0" fontId="4" fillId="6" borderId="21" xfId="0" applyFont="1" applyFill="1" applyBorder="1" applyAlignment="1">
      <alignment horizontal="center" vertical="center" textRotation="90" wrapText="1"/>
    </xf>
    <xf numFmtId="0" fontId="4" fillId="6" borderId="24" xfId="0" applyFont="1" applyFill="1" applyBorder="1" applyAlignment="1">
      <alignment horizontal="center" vertical="center" textRotation="90" wrapText="1"/>
    </xf>
    <xf numFmtId="0" fontId="4" fillId="6" borderId="29" xfId="0" applyFont="1" applyFill="1" applyBorder="1" applyAlignment="1">
      <alignment horizontal="center" vertical="center" textRotation="90" wrapText="1"/>
    </xf>
    <xf numFmtId="0" fontId="4" fillId="0" borderId="22"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4" fillId="3" borderId="21" xfId="0" applyFont="1" applyFill="1" applyBorder="1" applyAlignment="1">
      <alignment horizontal="center" vertical="center" textRotation="90"/>
    </xf>
    <xf numFmtId="0" fontId="4" fillId="3" borderId="24" xfId="0" applyFont="1" applyFill="1" applyBorder="1" applyAlignment="1">
      <alignment horizontal="center" vertical="center" textRotation="90"/>
    </xf>
    <xf numFmtId="0" fontId="4" fillId="3" borderId="29" xfId="0" applyFont="1" applyFill="1" applyBorder="1" applyAlignment="1">
      <alignment horizontal="center" vertical="center" textRotation="90"/>
    </xf>
    <xf numFmtId="0" fontId="5" fillId="0" borderId="61" xfId="0" applyFont="1" applyBorder="1" applyAlignment="1">
      <alignment horizontal="center" vertical="center"/>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4" fillId="0" borderId="6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1"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10" fillId="6" borderId="1" xfId="0" applyFont="1" applyFill="1" applyBorder="1" applyAlignment="1">
      <alignment horizontal="center" vertical="center" wrapText="1"/>
    </xf>
  </cellXfs>
  <cellStyles count="282">
    <cellStyle name="Hipervínculo" xfId="278" builtinId="8" hidden="1"/>
    <cellStyle name="Hipervínculo" xfId="254" builtinId="8" hidden="1"/>
    <cellStyle name="Hipervínculo" xfId="26" builtinId="8" hidden="1"/>
    <cellStyle name="Hipervínculo" xfId="208" builtinId="8" hidden="1"/>
    <cellStyle name="Hipervínculo" xfId="198" builtinId="8" hidden="1"/>
    <cellStyle name="Hipervínculo" xfId="35" builtinId="8" hidden="1"/>
    <cellStyle name="Hipervínculo" xfId="228" builtinId="8" hidden="1"/>
    <cellStyle name="Hipervínculo" xfId="202" builtinId="8" hidden="1"/>
    <cellStyle name="Hipervínculo" xfId="210" builtinId="8" hidden="1"/>
    <cellStyle name="Hipervínculo" xfId="218" builtinId="8" hidden="1"/>
    <cellStyle name="Hipervínculo" xfId="194" builtinId="8" hidden="1"/>
    <cellStyle name="Hipervínculo" xfId="186" builtinId="8" hidden="1"/>
    <cellStyle name="Hipervínculo" xfId="51" builtinId="8" hidden="1"/>
    <cellStyle name="Hipervínculo" xfId="224" builtinId="8" hidden="1"/>
    <cellStyle name="Hipervínculo" xfId="220" builtinId="8" hidden="1"/>
    <cellStyle name="Hipervínculo" xfId="212" builtinId="8" hidden="1"/>
    <cellStyle name="Hipervínculo" xfId="41" builtinId="8" hidden="1"/>
    <cellStyle name="Hipervínculo" xfId="182" builtinId="8" hidden="1"/>
    <cellStyle name="Hipervínculo" xfId="37" builtinId="8" hidden="1"/>
    <cellStyle name="Hipervínculo" xfId="22" builtinId="8" hidden="1"/>
    <cellStyle name="Hipervínculo" xfId="11" builtinId="8" hidden="1"/>
    <cellStyle name="Hipervínculo" xfId="196" builtinId="8" hidden="1"/>
    <cellStyle name="Hipervínculo" xfId="33" builtinId="8" hidden="1"/>
    <cellStyle name="Hipervínculo" xfId="49" builtinId="8" hidden="1"/>
    <cellStyle name="Hipervínculo" xfId="200" builtinId="8" hidden="1"/>
    <cellStyle name="Hipervínculo" xfId="190" builtinId="8" hidden="1"/>
    <cellStyle name="Hipervínculo" xfId="214" builtinId="8" hidden="1"/>
    <cellStyle name="Hipervínculo" xfId="47" builtinId="8" hidden="1"/>
    <cellStyle name="Hipervínculo" xfId="43" builtinId="8" hidden="1"/>
    <cellStyle name="Hipervínculo" xfId="192" builtinId="8" hidden="1"/>
    <cellStyle name="Hipervínculo" xfId="204" builtinId="8" hidden="1"/>
    <cellStyle name="Hipervínculo" xfId="230" builtinId="8" hidden="1"/>
    <cellStyle name="Hipervínculo" xfId="206" builtinId="8" hidden="1"/>
    <cellStyle name="Hipervínculo" xfId="226" builtinId="8" hidden="1"/>
    <cellStyle name="Hipervínculo" xfId="222" builtinId="8" hidden="1"/>
    <cellStyle name="Hipervínculo" xfId="184" builtinId="8" hidden="1"/>
    <cellStyle name="Hipervínculo" xfId="39" builtinId="8" hidden="1"/>
    <cellStyle name="Hipervínculo" xfId="53" builtinId="8" hidden="1"/>
    <cellStyle name="Hipervínculo" xfId="246" builtinId="8" hidden="1"/>
    <cellStyle name="Hipervínculo" xfId="266" builtinId="8" hidden="1"/>
    <cellStyle name="Hipervínculo" xfId="272" builtinId="8" hidden="1"/>
    <cellStyle name="Hipervínculo" xfId="232" builtinId="8" hidden="1"/>
    <cellStyle name="Hipervínculo" xfId="252" builtinId="8" hidden="1"/>
    <cellStyle name="Hipervínculo" xfId="274" builtinId="8" hidden="1"/>
    <cellStyle name="Hipervínculo" xfId="20" builtinId="8" hidden="1"/>
    <cellStyle name="Hipervínculo" xfId="234" builtinId="8" hidden="1"/>
    <cellStyle name="Hipervínculo" xfId="13" builtinId="8" hidden="1"/>
    <cellStyle name="Hipervínculo" xfId="188" builtinId="8" hidden="1"/>
    <cellStyle name="Hipervínculo" xfId="280" builtinId="8" hidden="1"/>
    <cellStyle name="Hipervínculo" xfId="45" builtinId="8" hidden="1"/>
    <cellStyle name="Hipervínculo" xfId="238" builtinId="8" hidden="1"/>
    <cellStyle name="Hipervínculo" xfId="7" builtinId="8" hidden="1"/>
    <cellStyle name="Hipervínculo" xfId="24" builtinId="8" hidden="1"/>
    <cellStyle name="Hipervínculo" xfId="268" builtinId="8" hidden="1"/>
    <cellStyle name="Hipervínculo" xfId="236" builtinId="8" hidden="1"/>
    <cellStyle name="Hipervínculo" xfId="240" builtinId="8" hidden="1"/>
    <cellStyle name="Hipervínculo" xfId="260" builtinId="8" hidden="1"/>
    <cellStyle name="Hipervínculo" xfId="248" builtinId="8" hidden="1"/>
    <cellStyle name="Hipervínculo" xfId="258" builtinId="8" hidden="1"/>
    <cellStyle name="Hipervínculo" xfId="29" builtinId="8" hidden="1"/>
    <cellStyle name="Hipervínculo" xfId="17" builtinId="8" hidden="1"/>
    <cellStyle name="Hipervínculo" xfId="242" builtinId="8" hidden="1"/>
    <cellStyle name="Hipervínculo" xfId="244" builtinId="8" hidden="1"/>
    <cellStyle name="Hipervínculo" xfId="250" builtinId="8" hidden="1"/>
    <cellStyle name="Hipervínculo" xfId="262" builtinId="8" hidden="1"/>
    <cellStyle name="Hipervínculo" xfId="276" builtinId="8" hidden="1"/>
    <cellStyle name="Hipervínculo" xfId="264" builtinId="8" hidden="1"/>
    <cellStyle name="Hipervínculo" xfId="256" builtinId="8" hidden="1"/>
    <cellStyle name="Hipervínculo" xfId="270" builtinId="8" hidden="1"/>
    <cellStyle name="Hipervínculo" xfId="15" builtinId="8" hidden="1"/>
    <cellStyle name="Hipervínculo" xfId="9" builtinId="8" hidden="1"/>
    <cellStyle name="Hipervínculo" xfId="216" builtinId="8" hidden="1"/>
    <cellStyle name="Hipervínculo" xfId="31" builtinId="8" hidden="1"/>
    <cellStyle name="Hipervínculo visitado" xfId="267" builtinId="9" hidden="1"/>
    <cellStyle name="Hipervínculo visitado" xfId="255" builtinId="9" hidden="1"/>
    <cellStyle name="Hipervínculo visitado" xfId="50" builtinId="9" hidden="1"/>
    <cellStyle name="Hipervínculo visitado" xfId="32" builtinId="9" hidden="1"/>
    <cellStyle name="Hipervínculo visitado" xfId="227" builtinId="9" hidden="1"/>
    <cellStyle name="Hipervínculo visitado" xfId="215" builtinId="9" hidden="1"/>
    <cellStyle name="Hipervínculo visitado" xfId="217" builtinId="9" hidden="1"/>
    <cellStyle name="Hipervínculo visitado" xfId="225" builtinId="9" hidden="1"/>
    <cellStyle name="Hipervínculo visitado" xfId="201" builtinId="9" hidden="1"/>
    <cellStyle name="Hipervínculo visitado" xfId="203" builtinId="9" hidden="1"/>
    <cellStyle name="Hipervínculo visitado" xfId="193" builtinId="9" hidden="1"/>
    <cellStyle name="Hipervínculo visitado" xfId="195" builtinId="9" hidden="1"/>
    <cellStyle name="Hipervínculo visitado" xfId="219" builtinId="9" hidden="1"/>
    <cellStyle name="Hipervínculo visitado" xfId="209" builtinId="9" hidden="1"/>
    <cellStyle name="Hipervínculo visitado" xfId="46" builtinId="9" hidden="1"/>
    <cellStyle name="Hipervínculo visitado" xfId="36" builtinId="9" hidden="1"/>
    <cellStyle name="Hipervínculo visitado" xfId="199" builtinId="9" hidden="1"/>
    <cellStyle name="Hipervínculo visitado" xfId="189" builtinId="9" hidden="1"/>
    <cellStyle name="Hipervínculo visitado" xfId="34" builtinId="9" hidden="1"/>
    <cellStyle name="Hipervínculo visitado" xfId="40" builtinId="9" hidden="1"/>
    <cellStyle name="Hipervínculo visitado" xfId="44" builtinId="9" hidden="1"/>
    <cellStyle name="Hipervínculo visitado" xfId="48" builtinId="9" hidden="1"/>
    <cellStyle name="Hipervínculo visitado" xfId="52" builtinId="9" hidden="1"/>
    <cellStyle name="Hipervínculo visitado" xfId="229" builtinId="9" hidden="1"/>
    <cellStyle name="Hipervínculo visitado" xfId="221" builtinId="9" hidden="1"/>
    <cellStyle name="Hipervínculo visitado" xfId="213" builtinId="9" hidden="1"/>
    <cellStyle name="Hipervínculo visitado" xfId="21" builtinId="9" hidden="1"/>
    <cellStyle name="Hipervínculo visitado" xfId="187" builtinId="9" hidden="1"/>
    <cellStyle name="Hipervínculo visitado" xfId="30" builtinId="9" hidden="1"/>
    <cellStyle name="Hipervínculo visitado" xfId="197" builtinId="9" hidden="1"/>
    <cellStyle name="Hipervínculo visitado" xfId="183" builtinId="9" hidden="1"/>
    <cellStyle name="Hipervínculo visitado" xfId="42" builtinId="9" hidden="1"/>
    <cellStyle name="Hipervínculo visitado" xfId="223" builtinId="9" hidden="1"/>
    <cellStyle name="Hipervínculo visitado" xfId="185" builtinId="9" hidden="1"/>
    <cellStyle name="Hipervínculo visitado" xfId="191" builtinId="9" hidden="1"/>
    <cellStyle name="Hipervínculo visitado" xfId="207" builtinId="9" hidden="1"/>
    <cellStyle name="Hipervínculo visitado" xfId="211" builtinId="9" hidden="1"/>
    <cellStyle name="Hipervínculo visitado" xfId="10" builtinId="9" hidden="1"/>
    <cellStyle name="Hipervínculo visitado" xfId="261" builtinId="9" hidden="1"/>
    <cellStyle name="Hipervínculo visitado" xfId="265" builtinId="9" hidden="1"/>
    <cellStyle name="Hipervínculo visitado" xfId="14" builtinId="9" hidden="1"/>
    <cellStyle name="Hipervínculo visitado" xfId="16" builtinId="9" hidden="1"/>
    <cellStyle name="Hipervínculo visitado" xfId="8" builtinId="9" hidden="1"/>
    <cellStyle name="Hipervínculo visitado" xfId="235" builtinId="9" hidden="1"/>
    <cellStyle name="Hipervínculo visitado" xfId="241" builtinId="9" hidden="1"/>
    <cellStyle name="Hipervínculo visitado" xfId="23" builtinId="9" hidden="1"/>
    <cellStyle name="Hipervínculo visitado" xfId="25" builtinId="9" hidden="1"/>
    <cellStyle name="Hipervínculo visitado" xfId="27" builtinId="9" hidden="1"/>
    <cellStyle name="Hipervínculo visitado" xfId="18" builtinId="9" hidden="1"/>
    <cellStyle name="Hipervínculo visitado" xfId="54" builtinId="9" hidden="1"/>
    <cellStyle name="Hipervínculo visitado" xfId="281" builtinId="9" hidden="1"/>
    <cellStyle name="Hipervínculo visitado" xfId="12" builtinId="9" hidden="1"/>
    <cellStyle name="Hipervínculo visitado" xfId="233" builtinId="9" hidden="1"/>
    <cellStyle name="Hipervínculo visitado" xfId="243" builtinId="9" hidden="1"/>
    <cellStyle name="Hipervínculo visitado" xfId="245" builtinId="9" hidden="1"/>
    <cellStyle name="Hipervínculo visitado" xfId="279" builtinId="9" hidden="1"/>
    <cellStyle name="Hipervínculo visitado" xfId="38" builtinId="9" hidden="1"/>
    <cellStyle name="Hipervínculo visitado" xfId="239" builtinId="9" hidden="1"/>
    <cellStyle name="Hipervínculo visitado" xfId="263"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69" builtinId="9" hidden="1"/>
    <cellStyle name="Hipervínculo visitado" xfId="253" builtinId="9" hidden="1"/>
    <cellStyle name="Hipervínculo visitado" xfId="237" builtinId="9" hidden="1"/>
    <cellStyle name="Hipervínculo visitado" xfId="249" builtinId="9" hidden="1"/>
    <cellStyle name="Hipervínculo visitado" xfId="251" builtinId="9" hidden="1"/>
    <cellStyle name="Hipervínculo visitado" xfId="257" builtinId="9" hidden="1"/>
    <cellStyle name="Hipervínculo visitado" xfId="259" builtinId="9" hidden="1"/>
    <cellStyle name="Hipervínculo visitado" xfId="231" builtinId="9" hidden="1"/>
    <cellStyle name="Hipervínculo visitado" xfId="247" builtinId="9" hidden="1"/>
    <cellStyle name="Hipervínculo visitado" xfId="205" builtinId="9" hidden="1"/>
    <cellStyle name="Millares [0]" xfId="6" builtinId="6"/>
    <cellStyle name="Millares [0] 2" xfId="57" xr:uid="{00000000-0005-0000-0000-000093000000}"/>
    <cellStyle name="Millares [0] 2 2" xfId="58" xr:uid="{00000000-0005-0000-0000-000094000000}"/>
    <cellStyle name="Millares [0] 3" xfId="59" xr:uid="{00000000-0005-0000-0000-000095000000}"/>
    <cellStyle name="Millares 10" xfId="60" xr:uid="{00000000-0005-0000-0000-000096000000}"/>
    <cellStyle name="Millares 11" xfId="61" xr:uid="{00000000-0005-0000-0000-000097000000}"/>
    <cellStyle name="Millares 12" xfId="62" xr:uid="{00000000-0005-0000-0000-000098000000}"/>
    <cellStyle name="Millares 13" xfId="63" xr:uid="{00000000-0005-0000-0000-000099000000}"/>
    <cellStyle name="Millares 14" xfId="64" xr:uid="{00000000-0005-0000-0000-00009A000000}"/>
    <cellStyle name="Millares 15" xfId="65" xr:uid="{00000000-0005-0000-0000-00009B000000}"/>
    <cellStyle name="Millares 16" xfId="66" xr:uid="{00000000-0005-0000-0000-00009C000000}"/>
    <cellStyle name="Millares 17" xfId="67" xr:uid="{00000000-0005-0000-0000-00009D000000}"/>
    <cellStyle name="Millares 18" xfId="68" xr:uid="{00000000-0005-0000-0000-00009E000000}"/>
    <cellStyle name="Millares 19" xfId="69" xr:uid="{00000000-0005-0000-0000-00009F000000}"/>
    <cellStyle name="Millares 2" xfId="56" xr:uid="{00000000-0005-0000-0000-0000A0000000}"/>
    <cellStyle name="Millares 2 2" xfId="70" xr:uid="{00000000-0005-0000-0000-0000A1000000}"/>
    <cellStyle name="Millares 2 2 2" xfId="71" xr:uid="{00000000-0005-0000-0000-0000A2000000}"/>
    <cellStyle name="Millares 2 3" xfId="72" xr:uid="{00000000-0005-0000-0000-0000A3000000}"/>
    <cellStyle name="Millares 2 4" xfId="73" xr:uid="{00000000-0005-0000-0000-0000A4000000}"/>
    <cellStyle name="Millares 20" xfId="74" xr:uid="{00000000-0005-0000-0000-0000A5000000}"/>
    <cellStyle name="Millares 21" xfId="75" xr:uid="{00000000-0005-0000-0000-0000A6000000}"/>
    <cellStyle name="Millares 3" xfId="76" xr:uid="{00000000-0005-0000-0000-0000A7000000}"/>
    <cellStyle name="Millares 3 2" xfId="77" xr:uid="{00000000-0005-0000-0000-0000A8000000}"/>
    <cellStyle name="Millares 3 2 2" xfId="78" xr:uid="{00000000-0005-0000-0000-0000A9000000}"/>
    <cellStyle name="Millares 3 2 3" xfId="79" xr:uid="{00000000-0005-0000-0000-0000AA000000}"/>
    <cellStyle name="Millares 3 3" xfId="80" xr:uid="{00000000-0005-0000-0000-0000AB000000}"/>
    <cellStyle name="Millares 3 4" xfId="81" xr:uid="{00000000-0005-0000-0000-0000AC000000}"/>
    <cellStyle name="Millares 3 5" xfId="82" xr:uid="{00000000-0005-0000-0000-0000AD000000}"/>
    <cellStyle name="Millares 4" xfId="83" xr:uid="{00000000-0005-0000-0000-0000AE000000}"/>
    <cellStyle name="Millares 5" xfId="84" xr:uid="{00000000-0005-0000-0000-0000AF000000}"/>
    <cellStyle name="Millares 5 2" xfId="85" xr:uid="{00000000-0005-0000-0000-0000B0000000}"/>
    <cellStyle name="Millares 6" xfId="86" xr:uid="{00000000-0005-0000-0000-0000B1000000}"/>
    <cellStyle name="Millares 6 2" xfId="87" xr:uid="{00000000-0005-0000-0000-0000B2000000}"/>
    <cellStyle name="Millares 7" xfId="88" xr:uid="{00000000-0005-0000-0000-0000B3000000}"/>
    <cellStyle name="Millares 8" xfId="89" xr:uid="{00000000-0005-0000-0000-0000B4000000}"/>
    <cellStyle name="Millares 8 2" xfId="90" xr:uid="{00000000-0005-0000-0000-0000B5000000}"/>
    <cellStyle name="Millares 9" xfId="91" xr:uid="{00000000-0005-0000-0000-0000B6000000}"/>
    <cellStyle name="Moneda" xfId="1" builtinId="4"/>
    <cellStyle name="Moneda [0]" xfId="19" builtinId="7"/>
    <cellStyle name="Moneda 2" xfId="55" xr:uid="{00000000-0005-0000-0000-0000B9000000}"/>
    <cellStyle name="Moneda 3" xfId="92" xr:uid="{00000000-0005-0000-0000-0000BA000000}"/>
    <cellStyle name="Normal" xfId="0" builtinId="0"/>
    <cellStyle name="Normal 10" xfId="93" xr:uid="{00000000-0005-0000-0000-0000BC000000}"/>
    <cellStyle name="Normal 11" xfId="94" xr:uid="{00000000-0005-0000-0000-0000BD000000}"/>
    <cellStyle name="Normal 11 12" xfId="2" xr:uid="{00000000-0005-0000-0000-0000BE000000}"/>
    <cellStyle name="Normal 12" xfId="95" xr:uid="{00000000-0005-0000-0000-0000BF000000}"/>
    <cellStyle name="Normal 13" xfId="96" xr:uid="{00000000-0005-0000-0000-0000C0000000}"/>
    <cellStyle name="Normal 14" xfId="97" xr:uid="{00000000-0005-0000-0000-0000C1000000}"/>
    <cellStyle name="Normal 15" xfId="98" xr:uid="{00000000-0005-0000-0000-0000C2000000}"/>
    <cellStyle name="Normal 15 2" xfId="99" xr:uid="{00000000-0005-0000-0000-0000C3000000}"/>
    <cellStyle name="Normal 16" xfId="100" xr:uid="{00000000-0005-0000-0000-0000C4000000}"/>
    <cellStyle name="Normal 17" xfId="101" xr:uid="{00000000-0005-0000-0000-0000C5000000}"/>
    <cellStyle name="Normal 18" xfId="3" xr:uid="{00000000-0005-0000-0000-0000C6000000}"/>
    <cellStyle name="Normal 19" xfId="5" xr:uid="{00000000-0005-0000-0000-0000C7000000}"/>
    <cellStyle name="Normal 2" xfId="4" xr:uid="{00000000-0005-0000-0000-0000C8000000}"/>
    <cellStyle name="Normal 2 2" xfId="102" xr:uid="{00000000-0005-0000-0000-0000C9000000}"/>
    <cellStyle name="Normal 2 2 2" xfId="103" xr:uid="{00000000-0005-0000-0000-0000CA000000}"/>
    <cellStyle name="Normal 2 2 3" xfId="104" xr:uid="{00000000-0005-0000-0000-0000CB000000}"/>
    <cellStyle name="Normal 2 3" xfId="105" xr:uid="{00000000-0005-0000-0000-0000CC000000}"/>
    <cellStyle name="Normal 2 3 2" xfId="106" xr:uid="{00000000-0005-0000-0000-0000CD000000}"/>
    <cellStyle name="Normal 2 4" xfId="107" xr:uid="{00000000-0005-0000-0000-0000CE000000}"/>
    <cellStyle name="Normal 2 5" xfId="108" xr:uid="{00000000-0005-0000-0000-0000CF000000}"/>
    <cellStyle name="Normal 20" xfId="109" xr:uid="{00000000-0005-0000-0000-0000D0000000}"/>
    <cellStyle name="Normal 21" xfId="110" xr:uid="{00000000-0005-0000-0000-0000D1000000}"/>
    <cellStyle name="Normal 22" xfId="111" xr:uid="{00000000-0005-0000-0000-0000D2000000}"/>
    <cellStyle name="Normal 23" xfId="112" xr:uid="{00000000-0005-0000-0000-0000D3000000}"/>
    <cellStyle name="Normal 24" xfId="113" xr:uid="{00000000-0005-0000-0000-0000D4000000}"/>
    <cellStyle name="Normal 25" xfId="114" xr:uid="{00000000-0005-0000-0000-0000D5000000}"/>
    <cellStyle name="Normal 26" xfId="115" xr:uid="{00000000-0005-0000-0000-0000D6000000}"/>
    <cellStyle name="Normal 27" xfId="116" xr:uid="{00000000-0005-0000-0000-0000D7000000}"/>
    <cellStyle name="Normal 28" xfId="117" xr:uid="{00000000-0005-0000-0000-0000D8000000}"/>
    <cellStyle name="Normal 29" xfId="118" xr:uid="{00000000-0005-0000-0000-0000D9000000}"/>
    <cellStyle name="Normal 3" xfId="119" xr:uid="{00000000-0005-0000-0000-0000DA000000}"/>
    <cellStyle name="Normal 3 2" xfId="120" xr:uid="{00000000-0005-0000-0000-0000DB000000}"/>
    <cellStyle name="Normal 3 2 2" xfId="121" xr:uid="{00000000-0005-0000-0000-0000DC000000}"/>
    <cellStyle name="Normal 3 2 3" xfId="122" xr:uid="{00000000-0005-0000-0000-0000DD000000}"/>
    <cellStyle name="Normal 3 3" xfId="123" xr:uid="{00000000-0005-0000-0000-0000DE000000}"/>
    <cellStyle name="Normal 3 4" xfId="124" xr:uid="{00000000-0005-0000-0000-0000DF000000}"/>
    <cellStyle name="Normal 3 5" xfId="125" xr:uid="{00000000-0005-0000-0000-0000E0000000}"/>
    <cellStyle name="Normal 3 6" xfId="126" xr:uid="{00000000-0005-0000-0000-0000E1000000}"/>
    <cellStyle name="Normal 30" xfId="127" xr:uid="{00000000-0005-0000-0000-0000E2000000}"/>
    <cellStyle name="Normal 31" xfId="128" xr:uid="{00000000-0005-0000-0000-0000E3000000}"/>
    <cellStyle name="Normal 32" xfId="129" xr:uid="{00000000-0005-0000-0000-0000E4000000}"/>
    <cellStyle name="Normal 33" xfId="130" xr:uid="{00000000-0005-0000-0000-0000E5000000}"/>
    <cellStyle name="Normal 34" xfId="131" xr:uid="{00000000-0005-0000-0000-0000E6000000}"/>
    <cellStyle name="Normal 34 2" xfId="132" xr:uid="{00000000-0005-0000-0000-0000E7000000}"/>
    <cellStyle name="Normal 35" xfId="133" xr:uid="{00000000-0005-0000-0000-0000E8000000}"/>
    <cellStyle name="Normal 36" xfId="134" xr:uid="{00000000-0005-0000-0000-0000E9000000}"/>
    <cellStyle name="Normal 37" xfId="135" xr:uid="{00000000-0005-0000-0000-0000EA000000}"/>
    <cellStyle name="Normal 38" xfId="136" xr:uid="{00000000-0005-0000-0000-0000EB000000}"/>
    <cellStyle name="Normal 39" xfId="137" xr:uid="{00000000-0005-0000-0000-0000EC000000}"/>
    <cellStyle name="Normal 4" xfId="138" xr:uid="{00000000-0005-0000-0000-0000ED000000}"/>
    <cellStyle name="Normal 4 2" xfId="139" xr:uid="{00000000-0005-0000-0000-0000EE000000}"/>
    <cellStyle name="Normal 4 2 10" xfId="140" xr:uid="{00000000-0005-0000-0000-0000EF000000}"/>
    <cellStyle name="Normal 4 2 11" xfId="141" xr:uid="{00000000-0005-0000-0000-0000F0000000}"/>
    <cellStyle name="Normal 4 2 11 2" xfId="142" xr:uid="{00000000-0005-0000-0000-0000F1000000}"/>
    <cellStyle name="Normal 4 2 12" xfId="143" xr:uid="{00000000-0005-0000-0000-0000F2000000}"/>
    <cellStyle name="Normal 4 2 13" xfId="144" xr:uid="{00000000-0005-0000-0000-0000F3000000}"/>
    <cellStyle name="Normal 4 2 14" xfId="145" xr:uid="{00000000-0005-0000-0000-0000F4000000}"/>
    <cellStyle name="Normal 4 2 2" xfId="146" xr:uid="{00000000-0005-0000-0000-0000F5000000}"/>
    <cellStyle name="Normal 4 2 2 2" xfId="147" xr:uid="{00000000-0005-0000-0000-0000F6000000}"/>
    <cellStyle name="Normal 4 2 2 3" xfId="148" xr:uid="{00000000-0005-0000-0000-0000F7000000}"/>
    <cellStyle name="Normal 4 2 3" xfId="149" xr:uid="{00000000-0005-0000-0000-0000F8000000}"/>
    <cellStyle name="Normal 4 2 4" xfId="150" xr:uid="{00000000-0005-0000-0000-0000F9000000}"/>
    <cellStyle name="Normal 4 2 5" xfId="151" xr:uid="{00000000-0005-0000-0000-0000FA000000}"/>
    <cellStyle name="Normal 4 2 6" xfId="152" xr:uid="{00000000-0005-0000-0000-0000FB000000}"/>
    <cellStyle name="Normal 4 2 7" xfId="153" xr:uid="{00000000-0005-0000-0000-0000FC000000}"/>
    <cellStyle name="Normal 4 2 8" xfId="154" xr:uid="{00000000-0005-0000-0000-0000FD000000}"/>
    <cellStyle name="Normal 4 2 9" xfId="155" xr:uid="{00000000-0005-0000-0000-0000FE000000}"/>
    <cellStyle name="Normal 40" xfId="156" xr:uid="{00000000-0005-0000-0000-0000FF000000}"/>
    <cellStyle name="Normal 40 2" xfId="157" xr:uid="{00000000-0005-0000-0000-000000010000}"/>
    <cellStyle name="Normal 41" xfId="158" xr:uid="{00000000-0005-0000-0000-000001010000}"/>
    <cellStyle name="Normal 42" xfId="159" xr:uid="{00000000-0005-0000-0000-000002010000}"/>
    <cellStyle name="Normal 43" xfId="160" xr:uid="{00000000-0005-0000-0000-000003010000}"/>
    <cellStyle name="Normal 44" xfId="161" xr:uid="{00000000-0005-0000-0000-000004010000}"/>
    <cellStyle name="Normal 45" xfId="162" xr:uid="{00000000-0005-0000-0000-000005010000}"/>
    <cellStyle name="Normal 46" xfId="163" xr:uid="{00000000-0005-0000-0000-000006010000}"/>
    <cellStyle name="Normal 46 2" xfId="164" xr:uid="{00000000-0005-0000-0000-000007010000}"/>
    <cellStyle name="Normal 47" xfId="165" xr:uid="{00000000-0005-0000-0000-000008010000}"/>
    <cellStyle name="Normal 48" xfId="166" xr:uid="{00000000-0005-0000-0000-000009010000}"/>
    <cellStyle name="Normal 48 2" xfId="167" xr:uid="{00000000-0005-0000-0000-00000A010000}"/>
    <cellStyle name="Normal 48 3" xfId="168" xr:uid="{00000000-0005-0000-0000-00000B010000}"/>
    <cellStyle name="Normal 49" xfId="169" xr:uid="{00000000-0005-0000-0000-00000C010000}"/>
    <cellStyle name="Normal 49 2" xfId="170" xr:uid="{00000000-0005-0000-0000-00000D010000}"/>
    <cellStyle name="Normal 5" xfId="171" xr:uid="{00000000-0005-0000-0000-00000E010000}"/>
    <cellStyle name="Normal 50" xfId="172" xr:uid="{00000000-0005-0000-0000-00000F010000}"/>
    <cellStyle name="Normal 50 2" xfId="173" xr:uid="{00000000-0005-0000-0000-000010010000}"/>
    <cellStyle name="Normal 51" xfId="174" xr:uid="{00000000-0005-0000-0000-000011010000}"/>
    <cellStyle name="Normal 52" xfId="175" xr:uid="{00000000-0005-0000-0000-000012010000}"/>
    <cellStyle name="Normal 6" xfId="176" xr:uid="{00000000-0005-0000-0000-000013010000}"/>
    <cellStyle name="Normal 7" xfId="177" xr:uid="{00000000-0005-0000-0000-000014010000}"/>
    <cellStyle name="Normal 8" xfId="178" xr:uid="{00000000-0005-0000-0000-000015010000}"/>
    <cellStyle name="Normal 9" xfId="179" xr:uid="{00000000-0005-0000-0000-000016010000}"/>
    <cellStyle name="Porcentaje" xfId="28" builtinId="5"/>
    <cellStyle name="Porcentaje 2" xfId="180" xr:uid="{00000000-0005-0000-0000-000018010000}"/>
    <cellStyle name="Porcentaje 3" xfId="181" xr:uid="{00000000-0005-0000-0000-000019010000}"/>
  </cellStyles>
  <dxfs count="0"/>
  <tableStyles count="0" defaultTableStyle="TableStyleMedium2" defaultPivotStyle="PivotStyleLight16"/>
  <colors>
    <mruColors>
      <color rgb="FF9A0889"/>
      <color rgb="FFFF2600"/>
      <color rgb="FF00FDFF"/>
      <color rgb="FF942092"/>
      <color rgb="FFFF40FF"/>
      <color rgb="FF0432FF"/>
      <color rgb="FFEEB8E6"/>
      <color rgb="FFD75BCE"/>
      <color rgb="FFC9A1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C48"/>
  <sheetViews>
    <sheetView showGridLines="0" tabSelected="1" zoomScale="120" zoomScaleNormal="120" zoomScalePageLayoutView="120" workbookViewId="0">
      <selection activeCell="A2" sqref="A2:C2"/>
    </sheetView>
  </sheetViews>
  <sheetFormatPr baseColWidth="10" defaultColWidth="11.42578125" defaultRowHeight="15"/>
  <cols>
    <col min="1" max="1" width="6.85546875" customWidth="1"/>
    <col min="2" max="2" width="8.7109375" customWidth="1"/>
    <col min="3" max="3" width="80.85546875" customWidth="1"/>
  </cols>
  <sheetData>
    <row r="2" spans="1:3" ht="15.75" thickBot="1">
      <c r="A2" s="441" t="s">
        <v>0</v>
      </c>
      <c r="B2" s="441"/>
      <c r="C2" s="442"/>
    </row>
    <row r="3" spans="1:3" ht="27" customHeight="1" thickBot="1">
      <c r="A3" s="449" t="s">
        <v>1</v>
      </c>
      <c r="B3" s="450"/>
      <c r="C3" s="295" t="str">
        <f>+'1.1 Contabilidad Ingresos'!A1</f>
        <v>Tabla 1.1 Contabilidad Ingresos</v>
      </c>
    </row>
    <row r="4" spans="1:3" ht="27" customHeight="1" thickBot="1">
      <c r="A4" s="451"/>
      <c r="B4" s="452"/>
      <c r="C4" s="295" t="str">
        <f>+'1.2 Cont. Costos Directos'!A1</f>
        <v>Tabla 1.2 Contabilidad Costos Directos y No Relevantes</v>
      </c>
    </row>
    <row r="5" spans="1:3" ht="27" customHeight="1" thickBot="1">
      <c r="A5" s="451"/>
      <c r="B5" s="452"/>
      <c r="C5" s="295" t="str">
        <f>+'1.3 Cont. Costos Indirectos'!A1</f>
        <v>Tabla 1.3 Contabilidad Costos Indirectos</v>
      </c>
    </row>
    <row r="6" spans="1:3" ht="27" customHeight="1" thickBot="1">
      <c r="A6" s="453"/>
      <c r="B6" s="454"/>
      <c r="C6" s="295" t="str">
        <f>+'1.4 Costo de Capital'!A1</f>
        <v>Tabla 1.4 Costos asociados al capital (amortización / depreciación anual y costo de capital) a nivel de categorías del activo</v>
      </c>
    </row>
    <row r="7" spans="1:3" ht="27" customHeight="1" thickBot="1">
      <c r="A7" s="443" t="s">
        <v>2</v>
      </c>
      <c r="B7" s="446" t="s">
        <v>3</v>
      </c>
      <c r="C7" s="296" t="str">
        <f>+'2.1, 2.2, 2.3 FIJO VOZ'!A1</f>
        <v xml:space="preserve">Tabla 2.1 Asignación de cuentas de ingresos de la contabilidad financiera a Ingresos Telefonía Fija Voz reflejados por servicios minorista </v>
      </c>
    </row>
    <row r="8" spans="1:3" ht="27" customHeight="1" thickBot="1">
      <c r="A8" s="444"/>
      <c r="B8" s="447"/>
      <c r="C8" s="296" t="str">
        <f>+'2.1, 2.2, 2.3 FIJO VOZ'!A8</f>
        <v>Tabla 2.2 Asignación de cuentas de Costos de la contabilidad financiera a Costos Telefonía Fija Voz reflejados por servicios minorista</v>
      </c>
    </row>
    <row r="9" spans="1:3" ht="27" customHeight="1" thickBot="1">
      <c r="A9" s="444"/>
      <c r="B9" s="448"/>
      <c r="C9" s="296" t="str">
        <f>+'2.1, 2.2, 2.3 FIJO VOZ'!A16</f>
        <v xml:space="preserve">Tabla 2.3 Asignación de cuentas de Activos de la contabilidad financiera incluyendo costos de capital reflejados a servicios minorista de Telefonía Fija Voz </v>
      </c>
    </row>
    <row r="10" spans="1:3" ht="27" customHeight="1" thickBot="1">
      <c r="A10" s="444"/>
      <c r="B10" s="446" t="s">
        <v>4</v>
      </c>
      <c r="C10" s="296" t="str">
        <f>+'2.4, 2.5, 2.6 MOVIL VOZ '!A1</f>
        <v xml:space="preserve">Tabla 2.4 Asignación de cuentas de ingresos de la contabilidad financiera a Ingresos Telefonía móvil voz reflejados por servicios minorista </v>
      </c>
    </row>
    <row r="11" spans="1:3" ht="27" customHeight="1" thickBot="1">
      <c r="A11" s="444"/>
      <c r="B11" s="447"/>
      <c r="C11" s="296" t="str">
        <f>+'2.4, 2.5, 2.6 MOVIL VOZ '!A9</f>
        <v xml:space="preserve">Tabla 2.5 Asignación de cuentas de Costos de la contabilidad financiera a Costos Telefonía móvil voz reflejados por servicios minorista </v>
      </c>
    </row>
    <row r="12" spans="1:3" ht="27" customHeight="1" thickBot="1">
      <c r="A12" s="444"/>
      <c r="B12" s="448"/>
      <c r="C12" s="296" t="str">
        <f>+'2.4, 2.5, 2.6 MOVIL VOZ '!A17</f>
        <v>Tabla 2.6 Asignación de cuentas de Activos de la contabilidad financiera incluyendo costos de capital reflejados a servicios minorista de Telefonía Móvil Voz</v>
      </c>
    </row>
    <row r="13" spans="1:3" ht="27" customHeight="1" thickBot="1">
      <c r="A13" s="444"/>
      <c r="B13" s="446" t="s">
        <v>5</v>
      </c>
      <c r="C13" s="296" t="str">
        <f>+'2.7, 2.8, 2.9 LD'!A1</f>
        <v xml:space="preserve">Tabla 2.7 Asignación de cuentas de ingresos de la contabilidad financiera a Ingresos Larga Distancia reflejados por servicios minorista </v>
      </c>
    </row>
    <row r="14" spans="1:3" ht="27" customHeight="1" thickBot="1">
      <c r="A14" s="444"/>
      <c r="B14" s="447"/>
      <c r="C14" s="296" t="str">
        <f>+'2.7, 2.8, 2.9 LD'!A9</f>
        <v xml:space="preserve">Tabla 2.8 Asignación de cuentas de Costos de la contabilidad financiera a Costos Larga Distancia reflejados por servicios minorista </v>
      </c>
    </row>
    <row r="15" spans="1:3" ht="27" customHeight="1" thickBot="1">
      <c r="A15" s="444"/>
      <c r="B15" s="448"/>
      <c r="C15" s="296" t="str">
        <f>+'2.7, 2.8, 2.9 LD'!A16</f>
        <v>Tabla 2.9 Asignación de cuentas de Activos de la contabilidad financiera incluyendo costos de capital reflejados a servicios minorista de Larga Distancia</v>
      </c>
    </row>
    <row r="16" spans="1:3" ht="27" customHeight="1" thickBot="1">
      <c r="A16" s="444"/>
      <c r="B16" s="446" t="s">
        <v>6</v>
      </c>
      <c r="C16" s="296" t="str">
        <f>+'2.10, 2.11, 2.12 INTERNET FIJO'!A2</f>
        <v xml:space="preserve">Tabla 2.10 Asignación de cuentas de Ingresos de la contabilidad financiera a Ingresos de Internet Fijo reflejados por servicios minorista </v>
      </c>
    </row>
    <row r="17" spans="1:3" ht="27" customHeight="1" thickBot="1">
      <c r="A17" s="444"/>
      <c r="B17" s="447"/>
      <c r="C17" s="296" t="str">
        <f>+'2.10, 2.11, 2.12 INTERNET FIJO'!A10</f>
        <v xml:space="preserve">Tabla 2.11 Asignación de cuentas de Costos de la contabilidad financiera a Costos de Internet Fijo reflejados por servicios minorista </v>
      </c>
    </row>
    <row r="18" spans="1:3" ht="27" customHeight="1" thickBot="1">
      <c r="A18" s="444"/>
      <c r="B18" s="448"/>
      <c r="C18" s="296" t="str">
        <f>+'2.10, 2.11, 2.12 INTERNET FIJO'!A17</f>
        <v>Tabla 2.12 Asignación de cuentas de Activos de la contabilidad financiera incluyendo costos de capital reflejados a servicios minorista de Internet Fijo</v>
      </c>
    </row>
    <row r="19" spans="1:3" ht="27" customHeight="1" thickBot="1">
      <c r="A19" s="444"/>
      <c r="B19" s="446" t="s">
        <v>7</v>
      </c>
      <c r="C19" s="296" t="str">
        <f>+'2.13, 2.14, 2.15 INTERNET MOVIL'!A2</f>
        <v xml:space="preserve">Tabla 2.13 Asignación de cuentas de ingresos de la contabilidad financiera a Ingresos de Internet móvil reflejados por servicios minorista </v>
      </c>
    </row>
    <row r="20" spans="1:3" ht="27" customHeight="1" thickBot="1">
      <c r="A20" s="444"/>
      <c r="B20" s="447"/>
      <c r="C20" s="296" t="str">
        <f>+'2.13, 2.14, 2.15 INTERNET MOVIL'!A10</f>
        <v xml:space="preserve">Tabla 2.14 Asignación de cuentas de Costos de la contabilidad financiera a Costos de Internet móvil reflejados por servicios minorista </v>
      </c>
    </row>
    <row r="21" spans="1:3" ht="27" customHeight="1" thickBot="1">
      <c r="A21" s="444"/>
      <c r="B21" s="448"/>
      <c r="C21" s="296" t="str">
        <f>+'2.13, 2.14, 2.15 INTERNET MOVIL'!A18</f>
        <v>Tabla 2.15 Asignación de cuentas de Activos de la contabilidad financiera incluyendo costos de capital reflejados a servicios minorista de internet móvil</v>
      </c>
    </row>
    <row r="22" spans="1:3" ht="27" customHeight="1" thickBot="1">
      <c r="A22" s="444"/>
      <c r="B22" s="446" t="s">
        <v>8</v>
      </c>
      <c r="C22" s="296" t="str">
        <f>+'2.16, 2.17, 2.18 TELEVISION '!A2</f>
        <v xml:space="preserve">Tabla 2.16 Asignación de cuentas de ingresos de la contabilidad financiera a Ingresos de Televisión por suscripción reflejados por servicios minorista </v>
      </c>
    </row>
    <row r="23" spans="1:3" ht="27" customHeight="1" thickBot="1">
      <c r="A23" s="444"/>
      <c r="B23" s="447"/>
      <c r="C23" s="296" t="str">
        <f>+'2.16, 2.17, 2.18 TELEVISION '!A10</f>
        <v xml:space="preserve">Tabla 2.17 Asignación de cuentas de Costos de la contabilidad financiera a Costos de Televisión por suscripción reflejados por servicios minorista </v>
      </c>
    </row>
    <row r="24" spans="1:3" ht="27" customHeight="1" thickBot="1">
      <c r="A24" s="444"/>
      <c r="B24" s="448"/>
      <c r="C24" s="296" t="str">
        <f>+'2.16, 2.17, 2.18 TELEVISION '!A16</f>
        <v xml:space="preserve">Tabla 2.18 Asignación de cuentas de Activos de la contabilidad financiera incluyendo costos de capital reflejados a servicios minorista de Televisión por suscripción </v>
      </c>
    </row>
    <row r="25" spans="1:3" ht="27" customHeight="1" thickBot="1">
      <c r="A25" s="444"/>
      <c r="B25" s="446" t="s">
        <v>9</v>
      </c>
      <c r="C25" s="296" t="str">
        <f>+'2.19, 2.20, 2.21 SMS'!A2</f>
        <v xml:space="preserve">Tabla 2.19 Asignación de cuentas de ingresos de la contabilidad financiera a Ingresos Mensajería SMS reflejados por servicios minorista </v>
      </c>
    </row>
    <row r="26" spans="1:3" ht="27" customHeight="1" thickBot="1">
      <c r="A26" s="444"/>
      <c r="B26" s="447"/>
      <c r="C26" s="296" t="str">
        <f>+'2.19, 2.20, 2.21 SMS'!A10</f>
        <v xml:space="preserve">Tabla 2.20 Asignación de cuentas de Costos de la contabilidad financiera a Costos de Mensajería SMS reflejados por servicios minorista </v>
      </c>
    </row>
    <row r="27" spans="1:3" ht="27" customHeight="1" thickBot="1">
      <c r="A27" s="444"/>
      <c r="B27" s="448"/>
      <c r="C27" s="296" t="str">
        <f>+'2.19, 2.20, 2.21 SMS'!A18</f>
        <v>Tabla 2.21 Asignación de cuentas de Activos de la contabilidad financiera incluyendo costos de capital reflejados a servicios minorista de Mensajería SMS</v>
      </c>
    </row>
    <row r="28" spans="1:3" ht="27" customHeight="1" thickBot="1">
      <c r="A28" s="444"/>
      <c r="B28" s="446" t="s">
        <v>10</v>
      </c>
      <c r="C28" s="296" t="str">
        <f>+'2.22, 2.23, 2.24 EQUIPOS'!A2</f>
        <v xml:space="preserve">Tabla 2.22 Asignación de cuentas de ingresos de la contabilidad financiera a Ingresos Equipos reflejados por servicios minorista </v>
      </c>
    </row>
    <row r="29" spans="1:3" ht="27" customHeight="1" thickBot="1">
      <c r="A29" s="444"/>
      <c r="B29" s="447"/>
      <c r="C29" s="296" t="str">
        <f>+'2.22, 2.23, 2.24 EQUIPOS'!A10</f>
        <v xml:space="preserve">Tabla 2.23 Asignación de cuentas de Costos de la contabilidad financiera a Costos de Equipos reflejados por servicios minorista </v>
      </c>
    </row>
    <row r="30" spans="1:3" ht="27" customHeight="1" thickBot="1">
      <c r="A30" s="445"/>
      <c r="B30" s="448"/>
      <c r="C30" s="296" t="str">
        <f>+'2.22, 2.23, 2.24 EQUIPOS'!A18</f>
        <v xml:space="preserve">Tabla 2.24 Asignación de cuentas de Activos de la contabilidad financiera incluyendo costos de capital reflejados a servicios minorista de equipos </v>
      </c>
    </row>
    <row r="31" spans="1:3" ht="27" customHeight="1" thickBot="1">
      <c r="A31" s="443" t="s">
        <v>11</v>
      </c>
      <c r="B31" s="459" t="s">
        <v>12</v>
      </c>
      <c r="C31" s="297" t="str">
        <f>+'2.25, 2.26, 2.27 FIJO MAYORISTA'!A2</f>
        <v xml:space="preserve">Tabla 2.25 Asignación de cuentas de Ingresos por servicios Fijos de la contabilidad financiera a ingresos reflejados por servicios mayorista </v>
      </c>
    </row>
    <row r="32" spans="1:3" ht="27" customHeight="1" thickBot="1">
      <c r="A32" s="444"/>
      <c r="B32" s="460"/>
      <c r="C32" s="297" t="str">
        <f>+'2.25, 2.26, 2.27 FIJO MAYORISTA'!A12</f>
        <v xml:space="preserve">Tabla 2.26 Asignación de cuentas de costos de la contabilidad financiera a costos reflejados por servicio fijo - mayorista </v>
      </c>
    </row>
    <row r="33" spans="1:3" ht="27" customHeight="1" thickBot="1">
      <c r="A33" s="444"/>
      <c r="B33" s="461"/>
      <c r="C33" s="297" t="str">
        <f>+'2.25, 2.26, 2.27 FIJO MAYORISTA'!A19</f>
        <v>Tabla 2.27 Asignación de cuentas de Activos de la contabilidad financiera incluyendo costos de capital reflejados a servicios mayoristas fijos</v>
      </c>
    </row>
    <row r="34" spans="1:3" ht="27" customHeight="1" thickBot="1">
      <c r="A34" s="444"/>
      <c r="B34" s="459" t="s">
        <v>13</v>
      </c>
      <c r="C34" s="297" t="str">
        <f>+'2.28, 2.29, 2.30 MOVILMAYORISTA'!A2</f>
        <v>Tabla 2.28 Asignación de cuentas de Ingresos por servicios Móviles de la contabilidad financiera a ingresos reflejados por servicios mayorista</v>
      </c>
    </row>
    <row r="35" spans="1:3" ht="27" customHeight="1" thickBot="1">
      <c r="A35" s="444"/>
      <c r="B35" s="460"/>
      <c r="C35" s="297" t="str">
        <f>+'2.28, 2.29, 2.30 MOVILMAYORISTA'!A12</f>
        <v>Tabla 2.29 Asignación de cuentas de costos de la contabilidad financiera a costos reflejados por servicios móviles - mayorista</v>
      </c>
    </row>
    <row r="36" spans="1:3" ht="27" customHeight="1" thickBot="1">
      <c r="A36" s="444"/>
      <c r="B36" s="461"/>
      <c r="C36" s="297" t="str">
        <f>+'2.28, 2.29, 2.30 MOVILMAYORISTA'!A19</f>
        <v>Tabla 2.30 Asignación de cuentas de Activos de la contabilidad financiera incluyendo costos de capital reflejados a servicios mayoristas móviles</v>
      </c>
    </row>
    <row r="37" spans="1:3" ht="27" customHeight="1" thickBot="1">
      <c r="A37" s="444"/>
      <c r="B37" s="459" t="s">
        <v>14</v>
      </c>
      <c r="C37" s="297" t="str">
        <f>+'2.31, 2.32, 2.33 LD  MAYORISTA'!A2</f>
        <v>Tabla 2.31 Asignación de cuentas de Ingresos por Larga Distancia de la contabilidad financiera a ingresos reflejados por servicios mayorista</v>
      </c>
    </row>
    <row r="38" spans="1:3" ht="27" customHeight="1" thickBot="1">
      <c r="A38" s="444"/>
      <c r="B38" s="460"/>
      <c r="C38" s="297" t="str">
        <f>+'2.31, 2.32, 2.33 LD  MAYORISTA'!A13</f>
        <v>Tabla 2.32 Asignación de cuentas de costos de la contabilidad financiera a costos reflejados por larga distancia - mayorista</v>
      </c>
    </row>
    <row r="39" spans="1:3" ht="27" customHeight="1" thickBot="1">
      <c r="A39" s="444"/>
      <c r="B39" s="461"/>
      <c r="C39" s="297" t="str">
        <f>+'2.31, 2.32, 2.33 LD  MAYORISTA'!A20</f>
        <v>Tabla 2.33 Asignación de cuentas de Activos de la contabilidad financiera incluyendo costos de capital reflejados a servicios mayoristas Larga Distancia</v>
      </c>
    </row>
    <row r="40" spans="1:3" ht="27" customHeight="1" thickBot="1">
      <c r="A40" s="444"/>
      <c r="B40" s="459" t="s">
        <v>15</v>
      </c>
      <c r="C40" s="297" t="str">
        <f>+'2.34, 2.35, 2.36 PORTADOR'!A1</f>
        <v>Tabla 2.34 Asignación de cuentas de Ingresos por Servicio Portador de la contabilidad financiera a ingresos reflejados por servicios mayorista</v>
      </c>
    </row>
    <row r="41" spans="1:3" ht="27" customHeight="1" thickBot="1">
      <c r="A41" s="444"/>
      <c r="B41" s="460"/>
      <c r="C41" s="297" t="str">
        <f>+'2.34, 2.35, 2.36 PORTADOR'!A11</f>
        <v xml:space="preserve">Tabla 2.35 Asignación de cuentas de costos de la contabilidad financiera a costos reflejados por Servicio Portador - mayorista </v>
      </c>
    </row>
    <row r="42" spans="1:3" ht="27" customHeight="1" thickBot="1">
      <c r="A42" s="445"/>
      <c r="B42" s="461"/>
      <c r="C42" s="297" t="str">
        <f>+'2.34, 2.35, 2.36 PORTADOR'!A18</f>
        <v>Tabla 2.36 Asignación de cuentas de Activos de la contabilidad financiera incluyendo costos de capital reflejados a servicios mayoristas Portador</v>
      </c>
    </row>
    <row r="43" spans="1:3" ht="27" customHeight="1" thickBot="1">
      <c r="A43" s="462" t="s">
        <v>16</v>
      </c>
      <c r="B43" s="463"/>
      <c r="C43" s="298" t="str">
        <f>+'3.1, 3.2 CONCILIACION'!B2</f>
        <v xml:space="preserve">Tabla 3.1 Conciliación de las cuentas de la contabilidad financiera y el Modelo de Separación Contable </v>
      </c>
    </row>
    <row r="44" spans="1:3" ht="27" customHeight="1" thickBot="1">
      <c r="A44" s="464"/>
      <c r="B44" s="465"/>
      <c r="C44" s="298" t="str">
        <f>+'3.1, 3.2 CONCILIACION'!H2</f>
        <v xml:space="preserve">Tabla 3.2 Detalle No Relevantes </v>
      </c>
    </row>
    <row r="45" spans="1:3" ht="27" customHeight="1" thickBot="1">
      <c r="A45" s="464"/>
      <c r="B45" s="465"/>
      <c r="C45" s="298" t="str">
        <f>+'3.3, 3.4 Unidad y Volumen'!B2</f>
        <v>Tabla 3.3 Unidad de Medida y Volumen para los ingresos y su asociación con los costos</v>
      </c>
    </row>
    <row r="46" spans="1:3" ht="27" customHeight="1" thickBot="1">
      <c r="A46" s="466"/>
      <c r="B46" s="467"/>
      <c r="C46" s="298" t="str">
        <f>+'3.3, 3.4 Unidad y Volumen'!B67</f>
        <v>Tabla 3.4 Unidad de Medida y Volumen para los Ingresos Mayoristas (Empresa Vinculada al Grupo Empresarial o Prestación de Servicios mayoristas entre unidades de negocios de la misma empresa)</v>
      </c>
    </row>
    <row r="47" spans="1:3" ht="32.1" customHeight="1" thickBot="1">
      <c r="A47" s="455" t="s">
        <v>17</v>
      </c>
      <c r="B47" s="457" t="s">
        <v>18</v>
      </c>
      <c r="C47" s="299" t="str">
        <f>+'4.1 Actividades Inv (desinv) '!A1</f>
        <v>Tabla 4.1 Actividad inversora y (desinversora) a nivel de categorías del activo.</v>
      </c>
    </row>
    <row r="48" spans="1:3" ht="36.950000000000003" customHeight="1" thickBot="1">
      <c r="A48" s="456"/>
      <c r="B48" s="458"/>
      <c r="C48" s="299" t="str">
        <f>+'4.2 Planta Total Depreciada'!A1</f>
        <v>Tabla 4.2 Valor bruto, planta totalmente depreciada, depreciación y valor neto de las diferentes Categorías de activos.</v>
      </c>
    </row>
  </sheetData>
  <mergeCells count="19">
    <mergeCell ref="A47:A48"/>
    <mergeCell ref="B47:B48"/>
    <mergeCell ref="B25:B27"/>
    <mergeCell ref="B28:B30"/>
    <mergeCell ref="A31:A42"/>
    <mergeCell ref="B31:B33"/>
    <mergeCell ref="B34:B36"/>
    <mergeCell ref="B37:B39"/>
    <mergeCell ref="B40:B42"/>
    <mergeCell ref="A43:B46"/>
    <mergeCell ref="A2:C2"/>
    <mergeCell ref="A7:A30"/>
    <mergeCell ref="B7:B9"/>
    <mergeCell ref="B10:B12"/>
    <mergeCell ref="B13:B15"/>
    <mergeCell ref="B16:B18"/>
    <mergeCell ref="B19:B21"/>
    <mergeCell ref="B22:B24"/>
    <mergeCell ref="A3:B6"/>
  </mergeCells>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2:AZ31"/>
  <sheetViews>
    <sheetView showGridLines="0" topLeftCell="D1" zoomScale="120" zoomScaleNormal="120" zoomScalePageLayoutView="120" workbookViewId="0">
      <selection activeCell="A3" sqref="A3"/>
    </sheetView>
  </sheetViews>
  <sheetFormatPr baseColWidth="10" defaultColWidth="10.85546875" defaultRowHeight="12"/>
  <cols>
    <col min="1" max="2" width="13.42578125" style="2" customWidth="1"/>
    <col min="3" max="3" width="29.140625" style="2" customWidth="1"/>
    <col min="4" max="5" width="16.140625" style="2" customWidth="1"/>
    <col min="6" max="6" width="11.140625" style="2" bestFit="1" customWidth="1"/>
    <col min="7" max="59" width="16.140625" style="2" customWidth="1"/>
    <col min="60" max="16384" width="10.85546875" style="2"/>
  </cols>
  <sheetData>
    <row r="2" spans="1:52">
      <c r="A2" s="771" t="s">
        <v>213</v>
      </c>
      <c r="B2" s="771"/>
      <c r="C2" s="771"/>
      <c r="D2" s="771"/>
      <c r="E2" s="771"/>
      <c r="F2" s="771"/>
      <c r="G2" s="771"/>
      <c r="H2" s="771"/>
      <c r="I2" s="771"/>
    </row>
    <row r="4" spans="1:52" ht="20.25" customHeight="1">
      <c r="A4" s="736" t="s">
        <v>214</v>
      </c>
      <c r="B4" s="736"/>
      <c r="C4" s="736"/>
      <c r="D4" s="784" t="s">
        <v>215</v>
      </c>
      <c r="E4" s="785"/>
      <c r="F4" s="786"/>
      <c r="G4" s="784" t="s">
        <v>216</v>
      </c>
      <c r="H4" s="785"/>
      <c r="I4" s="786"/>
    </row>
    <row r="5" spans="1:52" ht="18" customHeight="1">
      <c r="A5" s="736"/>
      <c r="B5" s="736"/>
      <c r="C5" s="736"/>
      <c r="D5" s="767" t="s">
        <v>217</v>
      </c>
      <c r="E5" s="767" t="s">
        <v>218</v>
      </c>
      <c r="F5" s="767" t="s">
        <v>181</v>
      </c>
      <c r="G5" s="767" t="s">
        <v>217</v>
      </c>
      <c r="H5" s="767" t="s">
        <v>219</v>
      </c>
      <c r="I5" s="767" t="s">
        <v>181</v>
      </c>
    </row>
    <row r="6" spans="1:52" ht="15" customHeight="1">
      <c r="A6" s="737" t="s">
        <v>140</v>
      </c>
      <c r="B6" s="738"/>
      <c r="C6" s="739"/>
      <c r="D6" s="768"/>
      <c r="E6" s="768"/>
      <c r="F6" s="768"/>
      <c r="G6" s="768"/>
      <c r="H6" s="768"/>
      <c r="I6" s="768"/>
    </row>
    <row r="7" spans="1:52" s="13" customFormat="1" ht="20.100000000000001" customHeight="1">
      <c r="A7" s="772" t="s">
        <v>185</v>
      </c>
      <c r="B7" s="773"/>
      <c r="C7" s="774"/>
      <c r="D7" s="333">
        <f>+'1.1 Contabilidad Ingresos'!V111</f>
        <v>0</v>
      </c>
      <c r="E7" s="333">
        <f>+'1.1 Contabilidad Ingresos'!W111</f>
        <v>0</v>
      </c>
      <c r="F7" s="333">
        <f>+'1.1 Contabilidad Ingresos'!X111</f>
        <v>0</v>
      </c>
      <c r="G7" s="333">
        <f>+'1.1 Contabilidad Ingresos'!Y111</f>
        <v>0</v>
      </c>
      <c r="H7" s="333">
        <f>+'1.1 Contabilidad Ingresos'!Z111</f>
        <v>0</v>
      </c>
      <c r="I7" s="333">
        <f>+'1.1 Contabilidad Ingresos'!AA111</f>
        <v>0</v>
      </c>
    </row>
    <row r="8" spans="1:52">
      <c r="D8" s="14"/>
      <c r="E8" s="14"/>
      <c r="F8" s="14"/>
      <c r="G8" s="14"/>
      <c r="H8" s="14"/>
      <c r="I8" s="14"/>
    </row>
    <row r="9" spans="1:52">
      <c r="D9" s="14"/>
      <c r="E9" s="14"/>
      <c r="F9" s="14"/>
      <c r="G9" s="14"/>
      <c r="H9" s="14"/>
    </row>
    <row r="10" spans="1:52" ht="12" customHeight="1">
      <c r="A10" s="3" t="s">
        <v>220</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1:52">
      <c r="A11" s="17"/>
      <c r="B11" s="17"/>
      <c r="C11" s="17"/>
      <c r="D11" s="53"/>
      <c r="E11" s="17"/>
      <c r="F11" s="17"/>
      <c r="G11" s="17"/>
      <c r="H11" s="17"/>
      <c r="I11" s="17"/>
      <c r="J11" s="17"/>
      <c r="K11" s="17"/>
      <c r="L11" s="17"/>
      <c r="M11" s="17"/>
      <c r="N11" s="17"/>
      <c r="O11" s="17"/>
      <c r="P11" s="17"/>
      <c r="Q11" s="17"/>
      <c r="R11" s="17"/>
      <c r="S11" s="17"/>
      <c r="T11" s="17"/>
      <c r="U11" s="17"/>
      <c r="V11" s="17"/>
      <c r="W11" s="17"/>
      <c r="X11" s="17"/>
      <c r="Y11" s="17"/>
      <c r="Z11" s="17"/>
      <c r="AA11" s="17"/>
      <c r="AB11" s="17"/>
      <c r="AG11" s="17"/>
    </row>
    <row r="12" spans="1:52" ht="36" customHeight="1">
      <c r="A12" s="736" t="s">
        <v>221</v>
      </c>
      <c r="B12" s="736"/>
      <c r="C12" s="736"/>
      <c r="D12" s="765" t="s">
        <v>222</v>
      </c>
      <c r="E12" s="766"/>
      <c r="F12" s="766"/>
      <c r="G12" s="766"/>
      <c r="H12" s="766"/>
      <c r="I12" s="766"/>
      <c r="J12" s="776"/>
      <c r="K12" s="438" t="s">
        <v>223</v>
      </c>
      <c r="L12" s="777" t="s">
        <v>224</v>
      </c>
      <c r="M12" s="764"/>
      <c r="N12" s="764"/>
      <c r="O12" s="764"/>
      <c r="P12" s="764"/>
      <c r="Q12" s="764"/>
      <c r="R12" s="764"/>
      <c r="S12" s="764"/>
      <c r="T12" s="764"/>
      <c r="U12" s="764"/>
      <c r="V12" s="764"/>
    </row>
    <row r="13" spans="1:52" ht="24" customHeight="1">
      <c r="A13" s="736"/>
      <c r="B13" s="736"/>
      <c r="C13" s="736"/>
      <c r="D13" s="767" t="s">
        <v>65</v>
      </c>
      <c r="E13" s="767" t="s">
        <v>66</v>
      </c>
      <c r="F13" s="767" t="s">
        <v>67</v>
      </c>
      <c r="G13" s="767" t="s">
        <v>225</v>
      </c>
      <c r="H13" s="782" t="s">
        <v>226</v>
      </c>
      <c r="I13" s="767" t="s">
        <v>227</v>
      </c>
      <c r="J13" s="780" t="s">
        <v>228</v>
      </c>
      <c r="K13" s="767" t="s">
        <v>229</v>
      </c>
      <c r="L13" s="680" t="str">
        <f>+'2.1, 2.2, 2.3 FIJO VOZ'!$S$11</f>
        <v>Costos de Personal indirectos</v>
      </c>
      <c r="M13" s="680" t="str">
        <f>+'2.1, 2.2, 2.3 FIJO VOZ'!$T$11</f>
        <v>Otros Mantenimientos</v>
      </c>
      <c r="N13" s="684" t="str">
        <f>+'2.1, 2.2, 2.3 FIJO VOZ'!$U$11</f>
        <v>Costos de Ventas</v>
      </c>
      <c r="O13" s="685"/>
      <c r="P13" s="685"/>
      <c r="Q13" s="685"/>
      <c r="R13" s="686"/>
      <c r="S13" s="680" t="str">
        <f>+'2.1, 2.2, 2.3 FIJO VOZ'!$Z$11</f>
        <v>Costos Administrativos</v>
      </c>
      <c r="T13" s="680" t="str">
        <f>+'2.1, 2.2, 2.3 FIJO VOZ'!$AA$11</f>
        <v xml:space="preserve">Gastos por Provisiones </v>
      </c>
      <c r="U13" s="680" t="str">
        <f>+'2.1, 2.2, 2.3 FIJO VOZ'!$AB$11</f>
        <v>Gastos Depreciaciones y Amortizaciones Indirectos</v>
      </c>
      <c r="V13" s="680" t="str">
        <f>+'2.1, 2.2, 2.3 FIJO VOZ'!$AC$11</f>
        <v>Otros Indirectos</v>
      </c>
    </row>
    <row r="14" spans="1:52" ht="38.25" customHeight="1">
      <c r="A14" s="740" t="s">
        <v>158</v>
      </c>
      <c r="B14" s="741"/>
      <c r="C14" s="742"/>
      <c r="D14" s="768"/>
      <c r="E14" s="768"/>
      <c r="F14" s="768"/>
      <c r="G14" s="768"/>
      <c r="H14" s="783"/>
      <c r="I14" s="768"/>
      <c r="J14" s="781"/>
      <c r="K14" s="768"/>
      <c r="L14" s="763"/>
      <c r="M14" s="763"/>
      <c r="N14" s="74" t="str">
        <f>+'2.1, 2.2, 2.3 FIJO VOZ'!$U$12</f>
        <v xml:space="preserve">Atención al Cliente </v>
      </c>
      <c r="O14" s="74" t="str">
        <f>+'2.1, 2.2, 2.3 FIJO VOZ'!$V$12</f>
        <v xml:space="preserve">Mercadeo y Publicidad </v>
      </c>
      <c r="P14" s="74" t="str">
        <f>+'2.1, 2.2, 2.3 FIJO VOZ'!$W$12</f>
        <v>Tarificación, Facturación, Recaudo</v>
      </c>
      <c r="Q14" s="74" t="str">
        <f>+'2.1, 2.2, 2.3 FIJO VOZ'!$X$12</f>
        <v>Tasas Indirectas</v>
      </c>
      <c r="R14" s="74" t="str">
        <f>+'2.1, 2.2, 2.3 FIJO VOZ'!$Y$12</f>
        <v>Otros (Costos de Ventas)</v>
      </c>
      <c r="S14" s="763"/>
      <c r="T14" s="763"/>
      <c r="U14" s="763"/>
      <c r="V14" s="763"/>
    </row>
    <row r="15" spans="1:52" s="13" customFormat="1" ht="20.100000000000001" customHeight="1">
      <c r="A15" s="733" t="s">
        <v>169</v>
      </c>
      <c r="B15" s="734"/>
      <c r="C15" s="735"/>
      <c r="D15" s="435">
        <f>+'1.2 Cont. Costos Directos'!BG92</f>
        <v>0</v>
      </c>
      <c r="E15" s="435">
        <f>+'1.2 Cont. Costos Directos'!BH92</f>
        <v>0</v>
      </c>
      <c r="F15" s="435">
        <f>+'1.2 Cont. Costos Directos'!BI92</f>
        <v>0</v>
      </c>
      <c r="G15" s="435">
        <f>+'1.2 Cont. Costos Directos'!BJ92</f>
        <v>0</v>
      </c>
      <c r="H15" s="435">
        <f>+'1.2 Cont. Costos Directos'!BK92</f>
        <v>0</v>
      </c>
      <c r="I15" s="435">
        <f>+'1.2 Cont. Costos Directos'!BL92</f>
        <v>0</v>
      </c>
      <c r="J15" s="435">
        <f>+'1.2 Cont. Costos Directos'!BM92</f>
        <v>0</v>
      </c>
      <c r="K15" s="435">
        <f>+'1.2 Cont. Costos Directos'!BN92</f>
        <v>0</v>
      </c>
      <c r="L15" s="435">
        <f>+'1.3 Cont. Costos Indirectos'!$I$40</f>
        <v>0</v>
      </c>
      <c r="M15" s="435">
        <f>+'1.3 Cont. Costos Indirectos'!$I$41</f>
        <v>0</v>
      </c>
      <c r="N15" s="435">
        <f>+'1.3 Cont. Costos Indirectos'!$I$42</f>
        <v>0</v>
      </c>
      <c r="O15" s="435">
        <f>+'1.3 Cont. Costos Indirectos'!$I$43</f>
        <v>0</v>
      </c>
      <c r="P15" s="435">
        <f>+'1.3 Cont. Costos Indirectos'!$I$44</f>
        <v>0</v>
      </c>
      <c r="Q15" s="435">
        <f>+'1.3 Cont. Costos Indirectos'!$I$45</f>
        <v>0</v>
      </c>
      <c r="R15" s="435">
        <f>+'1.3 Cont. Costos Indirectos'!$I$46</f>
        <v>0</v>
      </c>
      <c r="S15" s="435">
        <f>+'1.3 Cont. Costos Indirectos'!$I$47</f>
        <v>0</v>
      </c>
      <c r="T15" s="435">
        <f>+'1.3 Cont. Costos Indirectos'!$I$48</f>
        <v>0</v>
      </c>
      <c r="U15" s="435">
        <f>+'1.3 Cont. Costos Indirectos'!$I$49</f>
        <v>0</v>
      </c>
      <c r="V15" s="435">
        <f>+'1.3 Cont. Costos Indirectos'!$I$50</f>
        <v>0</v>
      </c>
    </row>
    <row r="16" spans="1:52" ht="11.1" customHeight="1">
      <c r="A16" s="9"/>
      <c r="B16" s="199"/>
      <c r="C16" s="199"/>
      <c r="D16" s="200"/>
      <c r="E16" s="200"/>
      <c r="F16" s="200"/>
      <c r="G16" s="200"/>
      <c r="H16" s="200"/>
      <c r="I16" s="200"/>
      <c r="J16" s="200"/>
      <c r="K16" s="200"/>
      <c r="L16" s="200"/>
      <c r="M16" s="200"/>
      <c r="N16" s="201"/>
      <c r="O16" s="201"/>
      <c r="P16" s="201"/>
      <c r="Q16" s="201"/>
      <c r="R16" s="201"/>
      <c r="S16" s="201"/>
      <c r="T16" s="201"/>
      <c r="U16" s="201"/>
      <c r="V16" s="200"/>
    </row>
    <row r="17" spans="1:11" ht="38.1" customHeight="1">
      <c r="A17" s="747" t="s">
        <v>230</v>
      </c>
      <c r="B17" s="747"/>
      <c r="C17" s="747"/>
      <c r="D17" s="747"/>
      <c r="E17" s="747"/>
      <c r="I17" s="7"/>
      <c r="J17" s="142"/>
      <c r="K17" s="142"/>
    </row>
    <row r="19" spans="1:11" ht="23.25" customHeight="1">
      <c r="A19" s="753" t="s">
        <v>231</v>
      </c>
      <c r="B19" s="754"/>
      <c r="C19" s="755"/>
      <c r="D19" s="750" t="s">
        <v>172</v>
      </c>
      <c r="E19" s="750" t="s">
        <v>173</v>
      </c>
    </row>
    <row r="20" spans="1:11" ht="19.5" customHeight="1">
      <c r="A20" s="756"/>
      <c r="B20" s="757"/>
      <c r="C20" s="758"/>
      <c r="D20" s="751"/>
      <c r="E20" s="751"/>
    </row>
    <row r="21" spans="1:11" ht="15" customHeight="1">
      <c r="A21" s="759" t="s">
        <v>174</v>
      </c>
      <c r="B21" s="761" t="s">
        <v>175</v>
      </c>
      <c r="C21" s="762"/>
      <c r="D21" s="752"/>
      <c r="E21" s="752"/>
    </row>
    <row r="22" spans="1:11" ht="12" customHeight="1">
      <c r="A22" s="760"/>
      <c r="B22" s="730" t="str">
        <f>+CONCATENATE(+'1.4 Costo de Capital'!A$4," Directos")</f>
        <v>Intangibles Directos</v>
      </c>
      <c r="C22" s="731"/>
      <c r="D22" s="205">
        <f>+SUM('1.4 Costo de Capital'!F$31:F$33)</f>
        <v>0</v>
      </c>
      <c r="E22" s="205">
        <f>+SUM('1.4 Costo de Capital'!F$67:F$69)</f>
        <v>0</v>
      </c>
    </row>
    <row r="23" spans="1:11" ht="12" customHeight="1">
      <c r="A23" s="760"/>
      <c r="B23" s="730" t="str">
        <f>+'1.4 Costo de Capital'!A$10</f>
        <v>Terrenos y Construcciones (directos)</v>
      </c>
      <c r="C23" s="731"/>
      <c r="D23" s="205">
        <f>+'1.4 Costo de Capital'!F$36</f>
        <v>0</v>
      </c>
      <c r="E23" s="205">
        <f>+'1.4 Costo de Capital'!F$72</f>
        <v>0</v>
      </c>
    </row>
    <row r="24" spans="1:11" ht="12" customHeight="1">
      <c r="A24" s="760"/>
      <c r="B24" s="730" t="str">
        <f>+'1.4 Costo de Capital'!A$11</f>
        <v>Sistemas de energía</v>
      </c>
      <c r="C24" s="731"/>
      <c r="D24" s="205">
        <f>+'1.4 Costo de Capital'!F$37</f>
        <v>0</v>
      </c>
      <c r="E24" s="205">
        <f>+'1.4 Costo de Capital'!F$73</f>
        <v>0</v>
      </c>
    </row>
    <row r="25" spans="1:11" ht="12" customHeight="1">
      <c r="A25" s="760"/>
      <c r="B25" s="730" t="str">
        <f>+'1.4 Costo de Capital'!A$12</f>
        <v>Aires acondicionados</v>
      </c>
      <c r="C25" s="731"/>
      <c r="D25" s="205">
        <f>+'1.4 Costo de Capital'!F$38</f>
        <v>0</v>
      </c>
      <c r="E25" s="205">
        <f>+'1.4 Costo de Capital'!F$74</f>
        <v>0</v>
      </c>
    </row>
    <row r="26" spans="1:11" ht="12" customHeight="1">
      <c r="A26" s="760"/>
      <c r="B26" s="730" t="str">
        <f>+'1.4 Costo de Capital'!A$13</f>
        <v>Infraestructuras de estaciones base de acceso (Torres)</v>
      </c>
      <c r="C26" s="731"/>
      <c r="D26" s="205">
        <f>+'1.4 Costo de Capital'!F$39</f>
        <v>0</v>
      </c>
      <c r="E26" s="205">
        <f>+'1.4 Costo de Capital'!F$75</f>
        <v>0</v>
      </c>
    </row>
    <row r="27" spans="1:11">
      <c r="A27" s="760"/>
      <c r="B27" s="730" t="str">
        <f>+'1.4 Costo de Capital'!A$14</f>
        <v>Red de Núcleo</v>
      </c>
      <c r="C27" s="731"/>
      <c r="D27" s="205">
        <f>+'1.4 Costo de Capital'!F$40</f>
        <v>0</v>
      </c>
      <c r="E27" s="205">
        <f>+'1.4 Costo de Capital'!F$76</f>
        <v>0</v>
      </c>
    </row>
    <row r="28" spans="1:11" ht="12" customHeight="1">
      <c r="A28" s="760"/>
      <c r="B28" s="730" t="str">
        <f>+'1.4 Costo de Capital'!A$15</f>
        <v>Red de Transmisión</v>
      </c>
      <c r="C28" s="731"/>
      <c r="D28" s="205">
        <f>+'1.4 Costo de Capital'!F$41</f>
        <v>0</v>
      </c>
      <c r="E28" s="205">
        <f>+'1.4 Costo de Capital'!F$77</f>
        <v>0</v>
      </c>
    </row>
    <row r="29" spans="1:11" ht="12" customHeight="1">
      <c r="A29" s="760"/>
      <c r="B29" s="730" t="str">
        <f>+'1.4 Costo de Capital'!A$16</f>
        <v>Red de Conmutación</v>
      </c>
      <c r="C29" s="731"/>
      <c r="D29" s="205">
        <f>+'1.4 Costo de Capital'!F$42</f>
        <v>0</v>
      </c>
      <c r="E29" s="205">
        <f>+'1.4 Costo de Capital'!F$78</f>
        <v>0</v>
      </c>
    </row>
    <row r="30" spans="1:11">
      <c r="A30" s="760"/>
      <c r="B30" s="730" t="str">
        <f>+'1.4 Costo de Capital'!A$17</f>
        <v xml:space="preserve">Red de Acceso </v>
      </c>
      <c r="C30" s="731"/>
      <c r="D30" s="205">
        <f>+'1.4 Costo de Capital'!F$43</f>
        <v>0</v>
      </c>
      <c r="E30" s="205">
        <f>+'1.4 Costo de Capital'!F$79</f>
        <v>0</v>
      </c>
    </row>
    <row r="31" spans="1:11" ht="12" customHeight="1">
      <c r="A31" s="749" t="s">
        <v>176</v>
      </c>
      <c r="B31" s="749"/>
      <c r="C31" s="749"/>
      <c r="D31" s="206">
        <f>SUM(D22:D30)</f>
        <v>0</v>
      </c>
      <c r="E31" s="206">
        <f>SUM(E22:E30)</f>
        <v>0</v>
      </c>
    </row>
  </sheetData>
  <mergeCells count="48">
    <mergeCell ref="A7:C7"/>
    <mergeCell ref="A14:C14"/>
    <mergeCell ref="A31:C31"/>
    <mergeCell ref="E19:E21"/>
    <mergeCell ref="D19:D21"/>
    <mergeCell ref="A15:C15"/>
    <mergeCell ref="A21:A30"/>
    <mergeCell ref="A19:C20"/>
    <mergeCell ref="B21:C21"/>
    <mergeCell ref="B22:C22"/>
    <mergeCell ref="B23:C23"/>
    <mergeCell ref="B24:C24"/>
    <mergeCell ref="B26:C26"/>
    <mergeCell ref="B27:C27"/>
    <mergeCell ref="B30:C30"/>
    <mergeCell ref="B29:C29"/>
    <mergeCell ref="A2:I2"/>
    <mergeCell ref="A4:C5"/>
    <mergeCell ref="D4:F4"/>
    <mergeCell ref="G4:I4"/>
    <mergeCell ref="D5:D6"/>
    <mergeCell ref="E5:E6"/>
    <mergeCell ref="A6:C6"/>
    <mergeCell ref="G5:G6"/>
    <mergeCell ref="H5:H6"/>
    <mergeCell ref="I5:I6"/>
    <mergeCell ref="F5:F6"/>
    <mergeCell ref="B28:C28"/>
    <mergeCell ref="A12:C13"/>
    <mergeCell ref="A17:E17"/>
    <mergeCell ref="V13:V14"/>
    <mergeCell ref="U13:U14"/>
    <mergeCell ref="D12:J12"/>
    <mergeCell ref="E13:E14"/>
    <mergeCell ref="F13:F14"/>
    <mergeCell ref="G13:G14"/>
    <mergeCell ref="H13:H14"/>
    <mergeCell ref="I13:I14"/>
    <mergeCell ref="K13:K14"/>
    <mergeCell ref="L12:V12"/>
    <mergeCell ref="L13:L14"/>
    <mergeCell ref="N13:R13"/>
    <mergeCell ref="B25:C25"/>
    <mergeCell ref="S13:S14"/>
    <mergeCell ref="T13:T14"/>
    <mergeCell ref="M13:M14"/>
    <mergeCell ref="J13:J14"/>
    <mergeCell ref="D13:D14"/>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2:BM37"/>
  <sheetViews>
    <sheetView showGridLines="0" zoomScale="120" zoomScaleNormal="120" zoomScalePageLayoutView="120" workbookViewId="0">
      <selection activeCell="A2" sqref="A2"/>
    </sheetView>
  </sheetViews>
  <sheetFormatPr baseColWidth="10" defaultColWidth="20" defaultRowHeight="12"/>
  <cols>
    <col min="1" max="1" width="14.140625" style="2" customWidth="1"/>
    <col min="2" max="2" width="16.42578125" style="2" customWidth="1"/>
    <col min="3" max="3" width="30" style="2" customWidth="1"/>
    <col min="4" max="6" width="20" style="2" customWidth="1"/>
    <col min="7" max="7" width="18" style="2" customWidth="1"/>
    <col min="8" max="26" width="20" style="2" customWidth="1"/>
    <col min="27" max="28" width="17.42578125" style="2" customWidth="1"/>
    <col min="29" max="29" width="14.42578125" style="2" customWidth="1"/>
    <col min="30" max="30" width="16.42578125" style="2" customWidth="1"/>
    <col min="31" max="31" width="14.42578125" style="2" customWidth="1"/>
    <col min="32" max="32" width="19.42578125" style="2" customWidth="1"/>
    <col min="33" max="35" width="20" style="2" customWidth="1"/>
    <col min="36" max="36" width="13.140625" style="2" customWidth="1"/>
    <col min="37" max="37" width="14.7109375" style="2" customWidth="1"/>
    <col min="38" max="38" width="15.7109375" style="2" customWidth="1"/>
    <col min="39" max="39" width="15.85546875" style="2" customWidth="1"/>
    <col min="40" max="40" width="15" style="2" customWidth="1"/>
    <col min="41" max="41" width="20" style="2" customWidth="1"/>
    <col min="42" max="42" width="17.7109375" style="2" customWidth="1"/>
    <col min="43" max="57" width="20" style="2" customWidth="1"/>
    <col min="58" max="58" width="23.42578125" style="2" customWidth="1"/>
    <col min="59" max="67" width="17.42578125" style="2" customWidth="1"/>
    <col min="68" max="16384" width="20" style="2"/>
  </cols>
  <sheetData>
    <row r="2" spans="1:65">
      <c r="A2" s="3" t="s">
        <v>232</v>
      </c>
      <c r="B2" s="3"/>
    </row>
    <row r="4" spans="1:65" s="3" customFormat="1" ht="12" customHeight="1">
      <c r="A4" s="753" t="s">
        <v>233</v>
      </c>
      <c r="B4" s="754"/>
      <c r="C4" s="755"/>
      <c r="D4" s="784" t="s">
        <v>234</v>
      </c>
      <c r="E4" s="785"/>
      <c r="F4" s="785"/>
      <c r="G4" s="785"/>
      <c r="H4" s="786"/>
      <c r="I4" s="784" t="s">
        <v>235</v>
      </c>
      <c r="J4" s="785"/>
      <c r="K4" s="785"/>
      <c r="L4" s="785"/>
      <c r="M4" s="785"/>
    </row>
    <row r="5" spans="1:65" s="3" customFormat="1" ht="21.75" customHeight="1">
      <c r="A5" s="756"/>
      <c r="B5" s="757"/>
      <c r="C5" s="758"/>
      <c r="D5" s="767" t="s">
        <v>217</v>
      </c>
      <c r="E5" s="767" t="s">
        <v>236</v>
      </c>
      <c r="F5" s="767" t="s">
        <v>69</v>
      </c>
      <c r="G5" s="767" t="s">
        <v>237</v>
      </c>
      <c r="H5" s="767" t="s">
        <v>181</v>
      </c>
      <c r="I5" s="767" t="s">
        <v>217</v>
      </c>
      <c r="J5" s="767" t="s">
        <v>236</v>
      </c>
      <c r="K5" s="767" t="s">
        <v>69</v>
      </c>
      <c r="L5" s="767" t="s">
        <v>238</v>
      </c>
      <c r="M5" s="767" t="s">
        <v>181</v>
      </c>
      <c r="O5" s="26"/>
    </row>
    <row r="6" spans="1:65" s="3" customFormat="1" ht="18" customHeight="1">
      <c r="A6" s="737" t="s">
        <v>140</v>
      </c>
      <c r="B6" s="738"/>
      <c r="C6" s="739"/>
      <c r="D6" s="768"/>
      <c r="E6" s="768"/>
      <c r="F6" s="768" t="s">
        <v>239</v>
      </c>
      <c r="G6" s="768"/>
      <c r="H6" s="768" t="s">
        <v>194</v>
      </c>
      <c r="I6" s="768"/>
      <c r="J6" s="768"/>
      <c r="K6" s="768" t="s">
        <v>239</v>
      </c>
      <c r="L6" s="768"/>
      <c r="M6" s="768" t="s">
        <v>194</v>
      </c>
      <c r="O6" s="2"/>
    </row>
    <row r="7" spans="1:65" s="8" customFormat="1" ht="20.100000000000001" customHeight="1">
      <c r="A7" s="772" t="s">
        <v>185</v>
      </c>
      <c r="B7" s="773"/>
      <c r="C7" s="774"/>
      <c r="D7" s="333">
        <f>+'1.1 Contabilidad Ingresos'!AC111</f>
        <v>0</v>
      </c>
      <c r="E7" s="333">
        <f>+'1.1 Contabilidad Ingresos'!AD111</f>
        <v>0</v>
      </c>
      <c r="F7" s="333">
        <f>+'1.1 Contabilidad Ingresos'!AE111</f>
        <v>0</v>
      </c>
      <c r="G7" s="333">
        <f>+'1.1 Contabilidad Ingresos'!AF111</f>
        <v>0</v>
      </c>
      <c r="H7" s="333">
        <f>+'1.1 Contabilidad Ingresos'!AG111</f>
        <v>0</v>
      </c>
      <c r="I7" s="333">
        <f>+'1.1 Contabilidad Ingresos'!AH111</f>
        <v>0</v>
      </c>
      <c r="J7" s="333">
        <f>+'1.1 Contabilidad Ingresos'!AI111</f>
        <v>0</v>
      </c>
      <c r="K7" s="333">
        <f>+'1.1 Contabilidad Ingresos'!AJ111</f>
        <v>0</v>
      </c>
      <c r="L7" s="333">
        <f>+'1.1 Contabilidad Ingresos'!AK111</f>
        <v>0</v>
      </c>
      <c r="M7" s="333">
        <f>+'1.1 Contabilidad Ingresos'!AL111</f>
        <v>0</v>
      </c>
    </row>
    <row r="8" spans="1:65" s="3" customFormat="1">
      <c r="A8" s="2"/>
      <c r="B8" s="2"/>
      <c r="C8" s="2"/>
      <c r="D8" s="2"/>
      <c r="E8" s="2"/>
      <c r="F8" s="2"/>
      <c r="G8" s="2"/>
      <c r="H8" s="2"/>
      <c r="I8" s="2"/>
      <c r="J8" s="2"/>
      <c r="K8" s="2"/>
      <c r="L8" s="2"/>
      <c r="M8" s="2"/>
      <c r="N8" s="2"/>
    </row>
    <row r="9" spans="1:65" s="3" customFormat="1">
      <c r="A9" s="2"/>
      <c r="B9" s="2"/>
      <c r="C9" s="2"/>
      <c r="D9" s="2"/>
      <c r="E9" s="2"/>
      <c r="F9" s="2"/>
      <c r="G9" s="2"/>
      <c r="H9" s="2"/>
      <c r="I9" s="2"/>
      <c r="J9" s="2"/>
      <c r="K9" s="2"/>
      <c r="L9" s="2"/>
      <c r="M9" s="2"/>
    </row>
    <row r="10" spans="1:65">
      <c r="A10" s="3" t="s">
        <v>240</v>
      </c>
      <c r="B10" s="3"/>
      <c r="P10" s="143"/>
    </row>
    <row r="11" spans="1:65">
      <c r="C11" s="53"/>
    </row>
    <row r="12" spans="1:65" ht="12" customHeight="1">
      <c r="A12" s="753" t="s">
        <v>241</v>
      </c>
      <c r="B12" s="754"/>
      <c r="C12" s="755"/>
      <c r="D12" s="765" t="s">
        <v>242</v>
      </c>
      <c r="E12" s="766"/>
      <c r="F12" s="766"/>
      <c r="G12" s="766"/>
      <c r="H12" s="766"/>
      <c r="I12" s="766"/>
      <c r="J12" s="766"/>
      <c r="K12" s="766"/>
      <c r="L12" s="766"/>
      <c r="M12" s="766"/>
      <c r="N12" s="766"/>
      <c r="O12" s="776"/>
      <c r="P12" s="777" t="s">
        <v>243</v>
      </c>
      <c r="Q12" s="764"/>
      <c r="R12" s="764"/>
      <c r="S12" s="764"/>
      <c r="T12" s="764"/>
      <c r="U12" s="764"/>
      <c r="V12" s="764"/>
      <c r="W12" s="764"/>
      <c r="X12" s="764"/>
      <c r="Y12" s="764"/>
      <c r="Z12" s="787"/>
    </row>
    <row r="13" spans="1:65" s="17" customFormat="1" ht="14.1" customHeight="1">
      <c r="A13" s="756"/>
      <c r="B13" s="757"/>
      <c r="C13" s="758"/>
      <c r="D13" s="743" t="s">
        <v>244</v>
      </c>
      <c r="E13" s="744"/>
      <c r="F13" s="745"/>
      <c r="G13" s="767" t="s">
        <v>245</v>
      </c>
      <c r="H13" s="767" t="s">
        <v>65</v>
      </c>
      <c r="I13" s="767" t="s">
        <v>66</v>
      </c>
      <c r="J13" s="767" t="s">
        <v>67</v>
      </c>
      <c r="K13" s="767" t="s">
        <v>68</v>
      </c>
      <c r="L13" s="767" t="s">
        <v>70</v>
      </c>
      <c r="M13" s="767" t="s">
        <v>226</v>
      </c>
      <c r="N13" s="767" t="s">
        <v>227</v>
      </c>
      <c r="O13" s="780" t="s">
        <v>246</v>
      </c>
      <c r="P13" s="680" t="str">
        <f>+'2.1, 2.2, 2.3 FIJO VOZ'!$S$11</f>
        <v>Costos de Personal indirectos</v>
      </c>
      <c r="Q13" s="680" t="str">
        <f>+'2.1, 2.2, 2.3 FIJO VOZ'!$T$11</f>
        <v>Otros Mantenimientos</v>
      </c>
      <c r="R13" s="684" t="str">
        <f>+'2.1, 2.2, 2.3 FIJO VOZ'!$U$11</f>
        <v>Costos de Ventas</v>
      </c>
      <c r="S13" s="685"/>
      <c r="T13" s="685"/>
      <c r="U13" s="685"/>
      <c r="V13" s="686"/>
      <c r="W13" s="680" t="str">
        <f>+'2.1, 2.2, 2.3 FIJO VOZ'!$Z$11</f>
        <v>Costos Administrativos</v>
      </c>
      <c r="X13" s="680" t="str">
        <f>+'2.1, 2.2, 2.3 FIJO VOZ'!$AA$11</f>
        <v xml:space="preserve">Gastos por Provisiones </v>
      </c>
      <c r="Y13" s="680" t="str">
        <f>+'2.1, 2.2, 2.3 FIJO VOZ'!$AB$11</f>
        <v>Gastos Depreciaciones y Amortizaciones Indirectos</v>
      </c>
      <c r="Z13" s="680" t="str">
        <f>+'2.1, 2.2, 2.3 FIJO VOZ'!$AC$11</f>
        <v>Otros Indirectos</v>
      </c>
    </row>
    <row r="14" spans="1:65" s="17" customFormat="1" ht="29.1" customHeight="1">
      <c r="A14" s="740" t="s">
        <v>158</v>
      </c>
      <c r="B14" s="741"/>
      <c r="C14" s="742"/>
      <c r="D14" s="48" t="s">
        <v>192</v>
      </c>
      <c r="E14" s="49" t="s">
        <v>193</v>
      </c>
      <c r="F14" s="48" t="s">
        <v>247</v>
      </c>
      <c r="G14" s="768"/>
      <c r="H14" s="768"/>
      <c r="I14" s="768"/>
      <c r="J14" s="768"/>
      <c r="K14" s="768"/>
      <c r="L14" s="768"/>
      <c r="M14" s="768"/>
      <c r="N14" s="768"/>
      <c r="O14" s="781"/>
      <c r="P14" s="763"/>
      <c r="Q14" s="763"/>
      <c r="R14" s="74" t="str">
        <f>+'2.1, 2.2, 2.3 FIJO VOZ'!$U$12</f>
        <v xml:space="preserve">Atención al Cliente </v>
      </c>
      <c r="S14" s="74" t="str">
        <f>+'2.1, 2.2, 2.3 FIJO VOZ'!$V$12</f>
        <v xml:space="preserve">Mercadeo y Publicidad </v>
      </c>
      <c r="T14" s="74" t="str">
        <f>+'2.1, 2.2, 2.3 FIJO VOZ'!$W$12</f>
        <v>Tarificación, Facturación, Recaudo</v>
      </c>
      <c r="U14" s="74" t="str">
        <f>+'2.1, 2.2, 2.3 FIJO VOZ'!$X$12</f>
        <v>Tasas Indirectas</v>
      </c>
      <c r="V14" s="74" t="str">
        <f>+'2.1, 2.2, 2.3 FIJO VOZ'!$Y$12</f>
        <v>Otros (Costos de Ventas)</v>
      </c>
      <c r="W14" s="763"/>
      <c r="X14" s="763"/>
      <c r="Y14" s="763"/>
      <c r="Z14" s="763"/>
    </row>
    <row r="15" spans="1:65" s="8" customFormat="1" ht="20.100000000000001" customHeight="1">
      <c r="A15" s="772" t="s">
        <v>169</v>
      </c>
      <c r="B15" s="773"/>
      <c r="C15" s="774"/>
      <c r="D15" s="333">
        <f>+'1.2 Cont. Costos Directos'!BO92</f>
        <v>0</v>
      </c>
      <c r="E15" s="333">
        <f>+'1.2 Cont. Costos Directos'!BP92</f>
        <v>0</v>
      </c>
      <c r="F15" s="333">
        <f>+'1.2 Cont. Costos Directos'!BQ92</f>
        <v>0</v>
      </c>
      <c r="G15" s="333">
        <f>+'1.2 Cont. Costos Directos'!BR92</f>
        <v>0</v>
      </c>
      <c r="H15" s="333">
        <f>+'1.2 Cont. Costos Directos'!BS92</f>
        <v>0</v>
      </c>
      <c r="I15" s="333">
        <f>+'1.2 Cont. Costos Directos'!BT92</f>
        <v>0</v>
      </c>
      <c r="J15" s="333">
        <f>+'1.2 Cont. Costos Directos'!BU92</f>
        <v>0</v>
      </c>
      <c r="K15" s="333">
        <f>+'1.2 Cont. Costos Directos'!BV92</f>
        <v>0</v>
      </c>
      <c r="L15" s="333">
        <f>+'1.2 Cont. Costos Directos'!BW92</f>
        <v>0</v>
      </c>
      <c r="M15" s="333"/>
      <c r="N15" s="333">
        <f>+'1.2 Cont. Costos Directos'!BY92</f>
        <v>0</v>
      </c>
      <c r="O15" s="333">
        <f>+'1.2 Cont. Costos Directos'!BZ92</f>
        <v>0</v>
      </c>
      <c r="P15" s="435">
        <f>+'1.3 Cont. Costos Indirectos'!$J$40</f>
        <v>0</v>
      </c>
      <c r="Q15" s="435">
        <f>+'1.3 Cont. Costos Indirectos'!$J$41</f>
        <v>0</v>
      </c>
      <c r="R15" s="435">
        <f>+'1.3 Cont. Costos Indirectos'!$J$42</f>
        <v>0</v>
      </c>
      <c r="S15" s="435">
        <f>+'1.3 Cont. Costos Indirectos'!$J$43</f>
        <v>0</v>
      </c>
      <c r="T15" s="435">
        <f>+'1.3 Cont. Costos Indirectos'!$J$44</f>
        <v>0</v>
      </c>
      <c r="U15" s="435">
        <f>+'1.3 Cont. Costos Indirectos'!$J$45</f>
        <v>0</v>
      </c>
      <c r="V15" s="435">
        <f>+'1.3 Cont. Costos Indirectos'!$J$46</f>
        <v>0</v>
      </c>
      <c r="W15" s="435">
        <f>+'1.3 Cont. Costos Indirectos'!$J$47</f>
        <v>0</v>
      </c>
      <c r="X15" s="435">
        <f>+'1.3 Cont. Costos Indirectos'!$J$48</f>
        <v>0</v>
      </c>
      <c r="Y15" s="435">
        <f>+'1.3 Cont. Costos Indirectos'!$J$49</f>
        <v>0</v>
      </c>
      <c r="Z15" s="435">
        <f>+'1.3 Cont. Costos Indirectos'!$J$50</f>
        <v>0</v>
      </c>
      <c r="AQ15" s="334"/>
      <c r="AR15" s="334"/>
      <c r="AS15" s="334"/>
      <c r="AT15" s="334"/>
      <c r="AU15" s="334"/>
      <c r="AV15" s="334"/>
      <c r="AW15" s="334"/>
      <c r="AX15" s="334"/>
      <c r="AY15" s="334"/>
      <c r="AZ15" s="334"/>
      <c r="BA15" s="66"/>
      <c r="BB15" s="66"/>
      <c r="BC15" s="66"/>
      <c r="BD15" s="62"/>
      <c r="BE15" s="62"/>
      <c r="BF15" s="62"/>
      <c r="BG15" s="62"/>
      <c r="BH15" s="62"/>
      <c r="BI15" s="62"/>
      <c r="BJ15" s="62"/>
      <c r="BK15" s="62"/>
      <c r="BL15" s="62"/>
      <c r="BM15" s="335"/>
    </row>
    <row r="16" spans="1:65" ht="12" customHeight="1">
      <c r="A16" s="9"/>
      <c r="B16" s="199"/>
      <c r="C16" s="199"/>
      <c r="D16" s="240"/>
      <c r="E16" s="240"/>
      <c r="F16" s="240"/>
      <c r="G16" s="240"/>
      <c r="H16" s="240"/>
      <c r="I16" s="240"/>
      <c r="J16" s="240"/>
      <c r="K16" s="240"/>
      <c r="L16" s="240"/>
      <c r="M16" s="240"/>
      <c r="N16" s="240"/>
      <c r="O16" s="240"/>
      <c r="P16" s="220"/>
      <c r="Q16" s="220"/>
      <c r="R16" s="221"/>
      <c r="S16" s="221"/>
      <c r="T16" s="221"/>
      <c r="U16" s="221"/>
      <c r="V16" s="221"/>
      <c r="W16" s="221"/>
      <c r="X16" s="221"/>
      <c r="Y16" s="221"/>
      <c r="Z16" s="220"/>
    </row>
    <row r="18" spans="1:14">
      <c r="A18" s="3" t="s">
        <v>248</v>
      </c>
      <c r="B18" s="3"/>
    </row>
    <row r="20" spans="1:14" ht="20.25" customHeight="1">
      <c r="A20" s="753" t="s">
        <v>249</v>
      </c>
      <c r="B20" s="754"/>
      <c r="C20" s="755"/>
      <c r="D20" s="750" t="s">
        <v>172</v>
      </c>
      <c r="E20" s="750" t="s">
        <v>173</v>
      </c>
      <c r="N20" s="17" t="s">
        <v>250</v>
      </c>
    </row>
    <row r="21" spans="1:14" ht="23.25" customHeight="1">
      <c r="A21" s="756"/>
      <c r="B21" s="757"/>
      <c r="C21" s="758"/>
      <c r="D21" s="751"/>
      <c r="E21" s="751"/>
    </row>
    <row r="22" spans="1:14" ht="15" customHeight="1">
      <c r="A22" s="759" t="s">
        <v>174</v>
      </c>
      <c r="B22" s="761" t="s">
        <v>175</v>
      </c>
      <c r="C22" s="762"/>
      <c r="D22" s="752"/>
      <c r="E22" s="752"/>
    </row>
    <row r="23" spans="1:14" ht="12" customHeight="1">
      <c r="A23" s="760"/>
      <c r="B23" s="730" t="str">
        <f>+CONCATENATE(+'1.4 Costo de Capital'!A$4," Directos")</f>
        <v>Intangibles Directos</v>
      </c>
      <c r="C23" s="731"/>
      <c r="D23" s="205">
        <f>+SUM('1.4 Costo de Capital'!G$31:G$33)</f>
        <v>0</v>
      </c>
      <c r="E23" s="205">
        <f>+SUM('1.4 Costo de Capital'!G$67:G$69)</f>
        <v>0</v>
      </c>
    </row>
    <row r="24" spans="1:14" ht="12" customHeight="1">
      <c r="A24" s="760"/>
      <c r="B24" s="730" t="str">
        <f>+'1.4 Costo de Capital'!A$10</f>
        <v>Terrenos y Construcciones (directos)</v>
      </c>
      <c r="C24" s="731"/>
      <c r="D24" s="205">
        <f>+'1.4 Costo de Capital'!G$36</f>
        <v>0</v>
      </c>
      <c r="E24" s="205">
        <f>+'1.4 Costo de Capital'!G$72</f>
        <v>0</v>
      </c>
    </row>
    <row r="25" spans="1:14">
      <c r="A25" s="760"/>
      <c r="B25" s="730" t="str">
        <f>+'1.4 Costo de Capital'!A$11</f>
        <v>Sistemas de energía</v>
      </c>
      <c r="C25" s="731"/>
      <c r="D25" s="205">
        <f>+'1.4 Costo de Capital'!G$37</f>
        <v>0</v>
      </c>
      <c r="E25" s="205">
        <f>+'1.4 Costo de Capital'!G$73</f>
        <v>0</v>
      </c>
    </row>
    <row r="26" spans="1:14">
      <c r="A26" s="760"/>
      <c r="B26" s="730" t="str">
        <f>+'1.4 Costo de Capital'!A$12</f>
        <v>Aires acondicionados</v>
      </c>
      <c r="C26" s="731"/>
      <c r="D26" s="205">
        <f>+'1.4 Costo de Capital'!G$38</f>
        <v>0</v>
      </c>
      <c r="E26" s="205">
        <f>+'1.4 Costo de Capital'!G$74</f>
        <v>0</v>
      </c>
    </row>
    <row r="27" spans="1:14" ht="12" customHeight="1">
      <c r="A27" s="760"/>
      <c r="B27" s="730" t="str">
        <f>+'1.4 Costo de Capital'!A$13</f>
        <v>Infraestructuras de estaciones base de acceso (Torres)</v>
      </c>
      <c r="C27" s="731"/>
      <c r="D27" s="205">
        <f>+'1.4 Costo de Capital'!G$39</f>
        <v>0</v>
      </c>
      <c r="E27" s="205">
        <f>+'1.4 Costo de Capital'!G$75</f>
        <v>0</v>
      </c>
    </row>
    <row r="28" spans="1:14">
      <c r="A28" s="760"/>
      <c r="B28" s="730" t="str">
        <f>+'1.4 Costo de Capital'!A$14</f>
        <v>Red de Núcleo</v>
      </c>
      <c r="C28" s="731"/>
      <c r="D28" s="205">
        <f>+'1.4 Costo de Capital'!G$40</f>
        <v>0</v>
      </c>
      <c r="E28" s="205">
        <f>+'1.4 Costo de Capital'!G$76</f>
        <v>0</v>
      </c>
    </row>
    <row r="29" spans="1:14">
      <c r="A29" s="760"/>
      <c r="B29" s="730" t="str">
        <f>+'1.4 Costo de Capital'!A$15</f>
        <v>Red de Transmisión</v>
      </c>
      <c r="C29" s="731"/>
      <c r="D29" s="205">
        <f>+'1.4 Costo de Capital'!G$41</f>
        <v>0</v>
      </c>
      <c r="E29" s="205">
        <f>+'1.4 Costo de Capital'!G$77</f>
        <v>0</v>
      </c>
    </row>
    <row r="30" spans="1:14">
      <c r="A30" s="760"/>
      <c r="B30" s="730" t="str">
        <f>+'1.4 Costo de Capital'!A$16</f>
        <v>Red de Conmutación</v>
      </c>
      <c r="C30" s="731"/>
      <c r="D30" s="205">
        <f>+'1.4 Costo de Capital'!G$42</f>
        <v>0</v>
      </c>
      <c r="E30" s="205">
        <f>+'1.4 Costo de Capital'!G$78</f>
        <v>0</v>
      </c>
    </row>
    <row r="31" spans="1:14">
      <c r="A31" s="760"/>
      <c r="B31" s="730" t="str">
        <f>+'1.4 Costo de Capital'!A$17</f>
        <v xml:space="preserve">Red de Acceso </v>
      </c>
      <c r="C31" s="731"/>
      <c r="D31" s="205">
        <f>+'1.4 Costo de Capital'!G$43</f>
        <v>0</v>
      </c>
      <c r="E31" s="205">
        <f>+'1.4 Costo de Capital'!G$79</f>
        <v>0</v>
      </c>
    </row>
    <row r="32" spans="1:14" ht="12" customHeight="1">
      <c r="A32" s="749" t="s">
        <v>176</v>
      </c>
      <c r="B32" s="749"/>
      <c r="C32" s="749"/>
      <c r="D32" s="206">
        <f>SUM(D23:D31)</f>
        <v>0</v>
      </c>
      <c r="E32" s="206">
        <f>SUM(E23:E31)</f>
        <v>0</v>
      </c>
    </row>
    <row r="37" spans="54:57">
      <c r="BB37" s="13"/>
      <c r="BC37" s="13"/>
      <c r="BD37" s="13"/>
      <c r="BE37" s="13"/>
    </row>
  </sheetData>
  <dataConsolidate/>
  <mergeCells count="52">
    <mergeCell ref="D5:D6"/>
    <mergeCell ref="I5:I6"/>
    <mergeCell ref="Z13:Z14"/>
    <mergeCell ref="P12:Z12"/>
    <mergeCell ref="D12:O12"/>
    <mergeCell ref="O13:O14"/>
    <mergeCell ref="P13:P14"/>
    <mergeCell ref="Q13:Q14"/>
    <mergeCell ref="R13:V13"/>
    <mergeCell ref="W13:W14"/>
    <mergeCell ref="D13:F13"/>
    <mergeCell ref="H13:H14"/>
    <mergeCell ref="I13:I14"/>
    <mergeCell ref="K13:K14"/>
    <mergeCell ref="A6:C6"/>
    <mergeCell ref="A4:C5"/>
    <mergeCell ref="M5:M6"/>
    <mergeCell ref="L5:L6"/>
    <mergeCell ref="A12:C13"/>
    <mergeCell ref="K5:K6"/>
    <mergeCell ref="G5:G6"/>
    <mergeCell ref="E5:E6"/>
    <mergeCell ref="F5:F6"/>
    <mergeCell ref="H5:H6"/>
    <mergeCell ref="J5:J6"/>
    <mergeCell ref="D4:H4"/>
    <mergeCell ref="J13:J14"/>
    <mergeCell ref="L13:L14"/>
    <mergeCell ref="I4:M4"/>
    <mergeCell ref="M13:M14"/>
    <mergeCell ref="B28:C28"/>
    <mergeCell ref="B29:C29"/>
    <mergeCell ref="X13:X14"/>
    <mergeCell ref="Y13:Y14"/>
    <mergeCell ref="N13:N14"/>
    <mergeCell ref="G13:G14"/>
    <mergeCell ref="A32:C32"/>
    <mergeCell ref="E20:E22"/>
    <mergeCell ref="A7:C7"/>
    <mergeCell ref="A15:C15"/>
    <mergeCell ref="A22:A31"/>
    <mergeCell ref="A20:C21"/>
    <mergeCell ref="D20:D22"/>
    <mergeCell ref="B22:C22"/>
    <mergeCell ref="B23:C23"/>
    <mergeCell ref="A14:C14"/>
    <mergeCell ref="B30:C30"/>
    <mergeCell ref="B31:C31"/>
    <mergeCell ref="B24:C24"/>
    <mergeCell ref="B25:C25"/>
    <mergeCell ref="B27:C27"/>
    <mergeCell ref="B26:C26"/>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2:AP39"/>
  <sheetViews>
    <sheetView showGridLines="0" zoomScale="120" zoomScaleNormal="120" zoomScalePageLayoutView="120" workbookViewId="0">
      <selection activeCell="J7" sqref="J7"/>
    </sheetView>
  </sheetViews>
  <sheetFormatPr baseColWidth="10" defaultColWidth="11.42578125" defaultRowHeight="15"/>
  <cols>
    <col min="3" max="3" width="31.28515625" customWidth="1"/>
    <col min="4" max="4" width="17.85546875" customWidth="1"/>
    <col min="5" max="5" width="18.85546875" customWidth="1"/>
    <col min="6" max="6" width="14.42578125" customWidth="1"/>
    <col min="7" max="7" width="17.7109375" customWidth="1"/>
    <col min="8" max="8" width="13.85546875" customWidth="1"/>
    <col min="9" max="9" width="16.42578125" customWidth="1"/>
    <col min="10" max="10" width="13.42578125" customWidth="1"/>
    <col min="11" max="11" width="19.42578125" customWidth="1"/>
    <col min="12" max="13" width="14.85546875" customWidth="1"/>
    <col min="14" max="14" width="15.42578125" customWidth="1"/>
    <col min="17" max="19" width="12.7109375" customWidth="1"/>
    <col min="20" max="20" width="13.140625" customWidth="1"/>
    <col min="21" max="24" width="14.85546875" customWidth="1"/>
    <col min="25" max="25" width="13.85546875" customWidth="1"/>
    <col min="26" max="26" width="13.42578125" customWidth="1"/>
    <col min="28" max="28" width="13.85546875" customWidth="1"/>
  </cols>
  <sheetData>
    <row r="2" spans="1:37">
      <c r="A2" s="1" t="s">
        <v>251</v>
      </c>
      <c r="B2" s="1"/>
    </row>
    <row r="4" spans="1:37" ht="20.25" customHeight="1">
      <c r="A4" s="753" t="s">
        <v>252</v>
      </c>
      <c r="B4" s="754"/>
      <c r="C4" s="755"/>
      <c r="D4" s="784" t="s">
        <v>139</v>
      </c>
      <c r="E4" s="785"/>
      <c r="F4" s="785"/>
      <c r="G4" s="785"/>
      <c r="H4" s="786"/>
    </row>
    <row r="5" spans="1:37" ht="23.25" customHeight="1">
      <c r="A5" s="756"/>
      <c r="B5" s="757"/>
      <c r="C5" s="758"/>
      <c r="D5" s="790" t="s">
        <v>253</v>
      </c>
      <c r="E5" s="788" t="s">
        <v>254</v>
      </c>
      <c r="F5" s="789"/>
      <c r="G5" s="790" t="s">
        <v>218</v>
      </c>
      <c r="H5" s="790" t="s">
        <v>181</v>
      </c>
    </row>
    <row r="6" spans="1:37" s="54" customFormat="1" ht="30" customHeight="1">
      <c r="A6" s="737" t="s">
        <v>140</v>
      </c>
      <c r="B6" s="738"/>
      <c r="C6" s="739"/>
      <c r="D6" s="791"/>
      <c r="E6" s="52" t="s">
        <v>255</v>
      </c>
      <c r="F6" s="52" t="s">
        <v>256</v>
      </c>
      <c r="G6" s="791"/>
      <c r="H6" s="791"/>
    </row>
    <row r="7" spans="1:37" s="67" customFormat="1" ht="20.100000000000001" customHeight="1">
      <c r="A7" s="733" t="s">
        <v>145</v>
      </c>
      <c r="B7" s="734"/>
      <c r="C7" s="735"/>
      <c r="D7" s="333">
        <f>+'1.1 Contabilidad Ingresos'!AN111</f>
        <v>0</v>
      </c>
      <c r="E7" s="333">
        <f>+'1.1 Contabilidad Ingresos'!AO111</f>
        <v>0</v>
      </c>
      <c r="F7" s="333">
        <f>+'1.1 Contabilidad Ingresos'!AP111</f>
        <v>0</v>
      </c>
      <c r="G7" s="333">
        <f>+'1.1 Contabilidad Ingresos'!AQ111</f>
        <v>0</v>
      </c>
      <c r="H7" s="333">
        <f>+'1.1 Contabilidad Ingresos'!AR111</f>
        <v>0</v>
      </c>
    </row>
    <row r="8" spans="1:37">
      <c r="C8" s="47"/>
      <c r="D8" s="11"/>
      <c r="E8" s="11"/>
      <c r="F8" s="11"/>
      <c r="G8" s="11"/>
      <c r="H8" s="11"/>
    </row>
    <row r="9" spans="1:37">
      <c r="C9" s="47"/>
      <c r="D9" s="11"/>
      <c r="E9" s="11"/>
      <c r="F9" s="11"/>
      <c r="G9" s="11"/>
      <c r="H9" s="11"/>
    </row>
    <row r="10" spans="1:37" ht="15" customHeight="1">
      <c r="A10" s="1" t="s">
        <v>257</v>
      </c>
      <c r="B10" s="1"/>
      <c r="C10" s="2"/>
      <c r="D10" s="2"/>
      <c r="L10" s="1"/>
      <c r="M10" s="1"/>
      <c r="N10" s="77"/>
      <c r="O10" s="78"/>
      <c r="P10" s="78"/>
      <c r="Q10" s="78"/>
      <c r="R10" s="78"/>
      <c r="S10" s="1"/>
      <c r="T10" s="1"/>
      <c r="U10" s="1"/>
      <c r="V10" s="1"/>
      <c r="W10" s="1"/>
      <c r="X10" s="1"/>
      <c r="Y10" s="1"/>
      <c r="Z10" s="1"/>
      <c r="AA10" s="1"/>
      <c r="AB10" s="1"/>
      <c r="AC10" s="1"/>
      <c r="AD10" s="1"/>
      <c r="AE10" s="1"/>
      <c r="AF10" s="1"/>
      <c r="AG10" s="1"/>
    </row>
    <row r="11" spans="1:37" ht="15" customHeight="1">
      <c r="A11" s="753" t="s">
        <v>258</v>
      </c>
      <c r="B11" s="754"/>
      <c r="C11" s="755"/>
      <c r="D11" s="794" t="s">
        <v>259</v>
      </c>
      <c r="E11" s="795"/>
      <c r="F11" s="795"/>
      <c r="G11" s="795"/>
      <c r="H11" s="795"/>
      <c r="I11" s="795"/>
      <c r="J11" s="795"/>
      <c r="K11" s="795"/>
      <c r="L11" s="795"/>
      <c r="M11" s="795"/>
      <c r="N11" s="795"/>
      <c r="O11" s="796"/>
      <c r="P11" s="777" t="str">
        <f>+'2.1, 2.2, 2.3 FIJO VOZ'!$S$10</f>
        <v>Costos Indirectos y/o Comunes</v>
      </c>
      <c r="Q11" s="764"/>
      <c r="R11" s="764"/>
      <c r="S11" s="764"/>
      <c r="T11" s="764"/>
      <c r="U11" s="764"/>
      <c r="V11" s="764"/>
      <c r="W11" s="764"/>
      <c r="X11" s="764"/>
      <c r="Y11" s="764"/>
      <c r="Z11" s="764"/>
    </row>
    <row r="12" spans="1:37" ht="29.25" customHeight="1">
      <c r="A12" s="756"/>
      <c r="B12" s="757"/>
      <c r="C12" s="758"/>
      <c r="D12" s="792" t="s">
        <v>260</v>
      </c>
      <c r="E12" s="767" t="s">
        <v>65</v>
      </c>
      <c r="F12" s="767" t="s">
        <v>66</v>
      </c>
      <c r="G12" s="767" t="s">
        <v>67</v>
      </c>
      <c r="H12" s="767" t="s">
        <v>261</v>
      </c>
      <c r="I12" s="767" t="s">
        <v>262</v>
      </c>
      <c r="J12" s="767" t="s">
        <v>263</v>
      </c>
      <c r="K12" s="743" t="s">
        <v>264</v>
      </c>
      <c r="L12" s="744"/>
      <c r="M12" s="744"/>
      <c r="N12" s="745"/>
      <c r="O12" s="767" t="s">
        <v>209</v>
      </c>
      <c r="P12" s="680" t="str">
        <f>+'2.1, 2.2, 2.3 FIJO VOZ'!$S$11</f>
        <v>Costos de Personal indirectos</v>
      </c>
      <c r="Q12" s="680" t="str">
        <f>+'2.1, 2.2, 2.3 FIJO VOZ'!$T$11</f>
        <v>Otros Mantenimientos</v>
      </c>
      <c r="R12" s="684" t="str">
        <f>+'2.1, 2.2, 2.3 FIJO VOZ'!$U$11</f>
        <v>Costos de Ventas</v>
      </c>
      <c r="S12" s="685"/>
      <c r="T12" s="685"/>
      <c r="U12" s="685"/>
      <c r="V12" s="686"/>
      <c r="W12" s="680" t="str">
        <f>+'2.1, 2.2, 2.3 FIJO VOZ'!$Z$11</f>
        <v>Costos Administrativos</v>
      </c>
      <c r="X12" s="680" t="str">
        <f>+'2.1, 2.2, 2.3 FIJO VOZ'!$AA$11</f>
        <v xml:space="preserve">Gastos por Provisiones </v>
      </c>
      <c r="Y12" s="680" t="str">
        <f>+'2.1, 2.2, 2.3 FIJO VOZ'!$AB$11</f>
        <v>Gastos Depreciaciones y Amortizaciones Indirectos</v>
      </c>
      <c r="Z12" s="680" t="str">
        <f>+'2.1, 2.2, 2.3 FIJO VOZ'!$AC$11</f>
        <v>Otros Indirectos</v>
      </c>
    </row>
    <row r="13" spans="1:37" s="46" customFormat="1" ht="36" customHeight="1">
      <c r="A13" s="740" t="s">
        <v>158</v>
      </c>
      <c r="B13" s="741"/>
      <c r="C13" s="742"/>
      <c r="D13" s="793"/>
      <c r="E13" s="768"/>
      <c r="F13" s="768"/>
      <c r="G13" s="768"/>
      <c r="H13" s="768"/>
      <c r="I13" s="768"/>
      <c r="J13" s="768"/>
      <c r="K13" s="49" t="s">
        <v>265</v>
      </c>
      <c r="L13" s="49" t="s">
        <v>266</v>
      </c>
      <c r="M13" s="49" t="s">
        <v>267</v>
      </c>
      <c r="N13" s="49" t="s">
        <v>268</v>
      </c>
      <c r="O13" s="768"/>
      <c r="P13" s="763"/>
      <c r="Q13" s="763"/>
      <c r="R13" s="74" t="str">
        <f>+'2.1, 2.2, 2.3 FIJO VOZ'!$U$12</f>
        <v xml:space="preserve">Atención al Cliente </v>
      </c>
      <c r="S13" s="74" t="str">
        <f>+'2.1, 2.2, 2.3 FIJO VOZ'!$V$12</f>
        <v xml:space="preserve">Mercadeo y Publicidad </v>
      </c>
      <c r="T13" s="74" t="str">
        <f>+'2.1, 2.2, 2.3 FIJO VOZ'!$W$12</f>
        <v>Tarificación, Facturación, Recaudo</v>
      </c>
      <c r="U13" s="74" t="str">
        <f>+'2.1, 2.2, 2.3 FIJO VOZ'!$X$12</f>
        <v>Tasas Indirectas</v>
      </c>
      <c r="V13" s="74" t="str">
        <f>+'2.1, 2.2, 2.3 FIJO VOZ'!$Y$12</f>
        <v>Otros (Costos de Ventas)</v>
      </c>
      <c r="W13" s="763"/>
      <c r="X13" s="763"/>
      <c r="Y13" s="763"/>
      <c r="Z13" s="763"/>
    </row>
    <row r="14" spans="1:37" s="67" customFormat="1" ht="20.100000000000001" customHeight="1">
      <c r="A14" s="733" t="s">
        <v>169</v>
      </c>
      <c r="B14" s="734"/>
      <c r="C14" s="735"/>
      <c r="D14" s="435">
        <f>+'1.2 Cont. Costos Directos'!CA92</f>
        <v>0</v>
      </c>
      <c r="E14" s="435">
        <f>+'1.2 Cont. Costos Directos'!CB92</f>
        <v>0</v>
      </c>
      <c r="F14" s="435">
        <f>+'1.2 Cont. Costos Directos'!CC92</f>
        <v>0</v>
      </c>
      <c r="G14" s="435">
        <f>+'1.2 Cont. Costos Directos'!CD92</f>
        <v>0</v>
      </c>
      <c r="H14" s="435">
        <f>+'1.2 Cont. Costos Directos'!CE92</f>
        <v>0</v>
      </c>
      <c r="I14" s="435">
        <f>+'1.2 Cont. Costos Directos'!CF92</f>
        <v>0</v>
      </c>
      <c r="J14" s="435">
        <f>+'1.2 Cont. Costos Directos'!CG92</f>
        <v>0</v>
      </c>
      <c r="K14" s="435">
        <f>+'1.2 Cont. Costos Directos'!CH92</f>
        <v>0</v>
      </c>
      <c r="L14" s="435">
        <f>+'1.2 Cont. Costos Directos'!CI92</f>
        <v>0</v>
      </c>
      <c r="M14" s="435">
        <f>+'1.2 Cont. Costos Directos'!CJ92</f>
        <v>0</v>
      </c>
      <c r="N14" s="435">
        <f>+'1.2 Cont. Costos Directos'!CK92</f>
        <v>0</v>
      </c>
      <c r="O14" s="435">
        <f>+'1.2 Cont. Costos Directos'!CL92</f>
        <v>0</v>
      </c>
      <c r="P14" s="435">
        <f>+'1.3 Cont. Costos Indirectos'!$K$40</f>
        <v>0</v>
      </c>
      <c r="Q14" s="435">
        <f>+'1.3 Cont. Costos Indirectos'!$K$41</f>
        <v>0</v>
      </c>
      <c r="R14" s="435">
        <f>+'1.3 Cont. Costos Indirectos'!$K$42</f>
        <v>0</v>
      </c>
      <c r="S14" s="435">
        <f>+'1.3 Cont. Costos Indirectos'!$K$43</f>
        <v>0</v>
      </c>
      <c r="T14" s="435">
        <f>+'1.3 Cont. Costos Indirectos'!$K$44</f>
        <v>0</v>
      </c>
      <c r="U14" s="435">
        <f>+'1.3 Cont. Costos Indirectos'!$K$45</f>
        <v>0</v>
      </c>
      <c r="V14" s="435">
        <f>+'1.3 Cont. Costos Indirectos'!$K$46</f>
        <v>0</v>
      </c>
      <c r="W14" s="435">
        <f>+'1.3 Cont. Costos Indirectos'!$K$47</f>
        <v>0</v>
      </c>
      <c r="X14" s="435">
        <f>+'1.3 Cont. Costos Indirectos'!$K$48</f>
        <v>0</v>
      </c>
      <c r="Y14" s="435">
        <f>+'1.3 Cont. Costos Indirectos'!$K$49</f>
        <v>0</v>
      </c>
      <c r="Z14" s="435">
        <f>+'1.3 Cont. Costos Indirectos'!$K$50</f>
        <v>0</v>
      </c>
    </row>
    <row r="15" spans="1:37">
      <c r="D15" s="2"/>
      <c r="L15" s="1"/>
      <c r="M15" s="1"/>
      <c r="N15" s="1"/>
      <c r="O15" s="7"/>
      <c r="P15" s="142"/>
      <c r="Q15" s="142"/>
      <c r="R15" s="1"/>
      <c r="S15" s="1"/>
      <c r="T15" s="1"/>
      <c r="U15" s="1"/>
      <c r="V15" s="1"/>
      <c r="W15" s="1"/>
      <c r="X15" s="1"/>
      <c r="Y15" s="1"/>
      <c r="Z15" s="1"/>
      <c r="AA15" s="1"/>
      <c r="AB15" s="1"/>
      <c r="AC15" s="1"/>
      <c r="AD15" s="1"/>
      <c r="AE15" s="1"/>
      <c r="AF15" s="1"/>
      <c r="AG15" s="1"/>
      <c r="AH15" s="1"/>
      <c r="AI15" s="1"/>
      <c r="AJ15" s="1"/>
    </row>
    <row r="16" spans="1:37">
      <c r="A16" s="1" t="s">
        <v>269</v>
      </c>
      <c r="B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42" ht="21.75" customHeight="1">
      <c r="A17" s="753" t="s">
        <v>270</v>
      </c>
      <c r="B17" s="754"/>
      <c r="C17" s="755"/>
      <c r="D17" s="750" t="s">
        <v>172</v>
      </c>
      <c r="E17" s="750" t="s">
        <v>173</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2" ht="21.75" customHeight="1">
      <c r="A18" s="756"/>
      <c r="B18" s="757"/>
      <c r="C18" s="758"/>
      <c r="D18" s="751"/>
      <c r="E18" s="75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2" ht="15" customHeight="1">
      <c r="A19" s="759" t="s">
        <v>174</v>
      </c>
      <c r="B19" s="761" t="s">
        <v>175</v>
      </c>
      <c r="C19" s="762"/>
      <c r="D19" s="752"/>
      <c r="E19" s="752"/>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15" customHeight="1">
      <c r="A20" s="760"/>
      <c r="B20" s="730" t="str">
        <f>+CONCATENATE(+'1.4 Costo de Capital'!A$4," Directos")</f>
        <v>Intangibles Directos</v>
      </c>
      <c r="C20" s="731"/>
      <c r="D20" s="205">
        <f>+SUM('1.4 Costo de Capital'!H$31:H$33)</f>
        <v>0</v>
      </c>
      <c r="E20" s="205">
        <f>+SUM('1.4 Costo de Capital'!H$67:H$69)</f>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ht="15" customHeight="1">
      <c r="A21" s="760"/>
      <c r="B21" s="730" t="str">
        <f>+'1.4 Costo de Capital'!A$10</f>
        <v>Terrenos y Construcciones (directos)</v>
      </c>
      <c r="C21" s="731"/>
      <c r="D21" s="205">
        <f>+'1.4 Costo de Capital'!H$36</f>
        <v>0</v>
      </c>
      <c r="E21" s="205">
        <f>+'1.4 Costo de Capital'!H$72</f>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15" customHeight="1">
      <c r="A22" s="760"/>
      <c r="B22" s="730" t="str">
        <f>+'1.4 Costo de Capital'!A$11</f>
        <v>Sistemas de energía</v>
      </c>
      <c r="C22" s="731"/>
      <c r="D22" s="205">
        <f>+'1.4 Costo de Capital'!H$37</f>
        <v>0</v>
      </c>
      <c r="E22" s="205">
        <f>+'1.4 Costo de Capital'!H$73</f>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15" customHeight="1">
      <c r="A23" s="760"/>
      <c r="B23" s="730" t="str">
        <f>+'1.4 Costo de Capital'!A$12</f>
        <v>Aires acondicionados</v>
      </c>
      <c r="C23" s="731"/>
      <c r="D23" s="205">
        <f>+'1.4 Costo de Capital'!H$38</f>
        <v>0</v>
      </c>
      <c r="E23" s="205">
        <f>+'1.4 Costo de Capital'!H$74</f>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row>
    <row r="24" spans="1:42" ht="15" customHeight="1">
      <c r="A24" s="760"/>
      <c r="B24" s="730" t="str">
        <f>+'1.4 Costo de Capital'!A$13</f>
        <v>Infraestructuras de estaciones base de acceso (Torres)</v>
      </c>
      <c r="C24" s="731"/>
      <c r="D24" s="205">
        <f>+'1.4 Costo de Capital'!H$39</f>
        <v>0</v>
      </c>
      <c r="E24" s="205">
        <f>+'1.4 Costo de Capital'!H$75</f>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c r="A25" s="760"/>
      <c r="B25" s="730" t="str">
        <f>+'1.4 Costo de Capital'!A$14</f>
        <v>Red de Núcleo</v>
      </c>
      <c r="C25" s="731"/>
      <c r="D25" s="205">
        <f>+'1.4 Costo de Capital'!H$40</f>
        <v>0</v>
      </c>
      <c r="E25" s="205">
        <f>+'1.4 Costo de Capital'!H$76</f>
        <v>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ht="15" customHeight="1">
      <c r="A26" s="760"/>
      <c r="B26" s="730" t="str">
        <f>+'1.4 Costo de Capital'!A$15</f>
        <v>Red de Transmisión</v>
      </c>
      <c r="C26" s="731"/>
      <c r="D26" s="205">
        <f>+'1.4 Costo de Capital'!H$41</f>
        <v>0</v>
      </c>
      <c r="E26" s="205">
        <f>+'1.4 Costo de Capital'!H$77</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ht="15" customHeight="1">
      <c r="A27" s="760"/>
      <c r="B27" s="730" t="str">
        <f>+'1.4 Costo de Capital'!A$16</f>
        <v>Red de Conmutación</v>
      </c>
      <c r="C27" s="731"/>
      <c r="D27" s="205">
        <f>+'1.4 Costo de Capital'!H$42</f>
        <v>0</v>
      </c>
      <c r="E27" s="205">
        <f>+'1.4 Costo de Capital'!H$78</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2">
      <c r="A28" s="760"/>
      <c r="B28" s="730" t="str">
        <f>+'1.4 Costo de Capital'!A$17</f>
        <v xml:space="preserve">Red de Acceso </v>
      </c>
      <c r="C28" s="731"/>
      <c r="D28" s="205">
        <f>+'1.4 Costo de Capital'!H$43</f>
        <v>0</v>
      </c>
      <c r="E28" s="205">
        <f>+'1.4 Costo de Capital'!H$79</f>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2" ht="15" customHeight="1">
      <c r="A29" s="749" t="s">
        <v>176</v>
      </c>
      <c r="B29" s="749"/>
      <c r="C29" s="749"/>
      <c r="D29" s="206">
        <f>SUM(D20:D28)</f>
        <v>0</v>
      </c>
      <c r="E29" s="206">
        <f>SUM(E20:E28)</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2">
      <c r="D30" s="2"/>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2">
      <c r="D31" s="2"/>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2">
      <c r="D32" s="2"/>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4:42">
      <c r="D33" s="2"/>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4:42">
      <c r="D34" s="2"/>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4:42">
      <c r="D35" s="2"/>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4:42">
      <c r="D36" s="2"/>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row>
    <row r="37" spans="4:42">
      <c r="D37" s="2"/>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row>
    <row r="38" spans="4:42">
      <c r="D38" s="2"/>
    </row>
    <row r="39" spans="4:42">
      <c r="D39" s="2"/>
    </row>
  </sheetData>
  <mergeCells count="44">
    <mergeCell ref="I12:I13"/>
    <mergeCell ref="K12:N12"/>
    <mergeCell ref="P12:P13"/>
    <mergeCell ref="O12:O13"/>
    <mergeCell ref="A13:C13"/>
    <mergeCell ref="P11:Z11"/>
    <mergeCell ref="Q12:Q13"/>
    <mergeCell ref="R12:V12"/>
    <mergeCell ref="W12:W13"/>
    <mergeCell ref="X12:X13"/>
    <mergeCell ref="Y12:Y13"/>
    <mergeCell ref="Z12:Z13"/>
    <mergeCell ref="A29:C29"/>
    <mergeCell ref="A14:C14"/>
    <mergeCell ref="D17:D19"/>
    <mergeCell ref="E17:E19"/>
    <mergeCell ref="A19:A28"/>
    <mergeCell ref="A17:C18"/>
    <mergeCell ref="B26:C26"/>
    <mergeCell ref="B27:C27"/>
    <mergeCell ref="B19:C19"/>
    <mergeCell ref="B28:C28"/>
    <mergeCell ref="B20:C20"/>
    <mergeCell ref="B21:C21"/>
    <mergeCell ref="B22:C22"/>
    <mergeCell ref="B24:C24"/>
    <mergeCell ref="B25:C25"/>
    <mergeCell ref="B23:C23"/>
    <mergeCell ref="A4:C5"/>
    <mergeCell ref="E5:F5"/>
    <mergeCell ref="A7:C7"/>
    <mergeCell ref="A11:C12"/>
    <mergeCell ref="D4:H4"/>
    <mergeCell ref="G5:G6"/>
    <mergeCell ref="A6:C6"/>
    <mergeCell ref="D5:D6"/>
    <mergeCell ref="H12:H13"/>
    <mergeCell ref="H5:H6"/>
    <mergeCell ref="D12:D13"/>
    <mergeCell ref="E12:E13"/>
    <mergeCell ref="F12:F13"/>
    <mergeCell ref="G12:G13"/>
    <mergeCell ref="D11:O11"/>
    <mergeCell ref="J12:J13"/>
  </mergeCell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2:BT37"/>
  <sheetViews>
    <sheetView showGridLines="0" zoomScale="120" zoomScaleNormal="120" zoomScalePageLayoutView="120" workbookViewId="0">
      <selection activeCell="C11" sqref="C11"/>
    </sheetView>
  </sheetViews>
  <sheetFormatPr baseColWidth="10" defaultColWidth="14.140625" defaultRowHeight="12"/>
  <cols>
    <col min="1" max="2" width="14.140625" style="17"/>
    <col min="3" max="3" width="30" style="17" customWidth="1"/>
    <col min="4" max="5" width="14.140625" style="17" customWidth="1"/>
    <col min="6" max="6" width="13" style="17" customWidth="1"/>
    <col min="7" max="7" width="14.140625" style="17" customWidth="1"/>
    <col min="8" max="9" width="19.42578125" style="17" customWidth="1"/>
    <col min="10" max="10" width="21" style="17" customWidth="1"/>
    <col min="11" max="12" width="14.140625" style="17" customWidth="1"/>
    <col min="13" max="14" width="18.140625" style="17" customWidth="1"/>
    <col min="15" max="16" width="19.7109375" style="17" customWidth="1"/>
    <col min="17" max="69" width="14.140625" style="17" customWidth="1"/>
    <col min="70" max="16384" width="14.140625" style="17"/>
  </cols>
  <sheetData>
    <row r="2" spans="1:36" ht="15" customHeight="1">
      <c r="A2" s="748" t="s">
        <v>271</v>
      </c>
      <c r="B2" s="748"/>
      <c r="C2" s="748"/>
      <c r="D2" s="748"/>
      <c r="E2" s="748"/>
      <c r="F2" s="748"/>
      <c r="G2" s="748"/>
      <c r="H2" s="748"/>
      <c r="I2" s="748"/>
      <c r="J2" s="748"/>
      <c r="K2" s="748"/>
    </row>
    <row r="4" spans="1:36" ht="12" customHeight="1">
      <c r="A4" s="753" t="s">
        <v>272</v>
      </c>
      <c r="B4" s="754"/>
      <c r="C4" s="755"/>
      <c r="D4" s="784" t="s">
        <v>179</v>
      </c>
      <c r="E4" s="785"/>
      <c r="F4" s="785"/>
      <c r="G4" s="785"/>
    </row>
    <row r="5" spans="1:36" ht="22.5" customHeight="1">
      <c r="A5" s="756"/>
      <c r="B5" s="757"/>
      <c r="C5" s="758"/>
      <c r="D5" s="743" t="s">
        <v>273</v>
      </c>
      <c r="E5" s="745"/>
      <c r="F5" s="767" t="s">
        <v>69</v>
      </c>
      <c r="G5" s="767" t="s">
        <v>181</v>
      </c>
    </row>
    <row r="6" spans="1:36" ht="36" customHeight="1">
      <c r="A6" s="737" t="s">
        <v>140</v>
      </c>
      <c r="B6" s="738"/>
      <c r="C6" s="739"/>
      <c r="D6" s="49" t="s">
        <v>274</v>
      </c>
      <c r="E6" s="155" t="s">
        <v>275</v>
      </c>
      <c r="F6" s="768"/>
      <c r="G6" s="768"/>
    </row>
    <row r="7" spans="1:36" s="7" customFormat="1" ht="20.100000000000001" customHeight="1">
      <c r="A7" s="797" t="s">
        <v>185</v>
      </c>
      <c r="B7" s="797"/>
      <c r="C7" s="797"/>
      <c r="D7" s="336">
        <f>+'1.1 Contabilidad Ingresos'!AT111</f>
        <v>0</v>
      </c>
      <c r="E7" s="336">
        <f>+'1.1 Contabilidad Ingresos'!AU111</f>
        <v>0</v>
      </c>
      <c r="F7" s="336">
        <f>+'1.1 Contabilidad Ingresos'!AV111</f>
        <v>0</v>
      </c>
      <c r="G7" s="336">
        <f>+'1.1 Contabilidad Ingresos'!AW111</f>
        <v>0</v>
      </c>
    </row>
    <row r="10" spans="1:36" ht="15" customHeight="1">
      <c r="A10" s="748" t="s">
        <v>276</v>
      </c>
      <c r="B10" s="748"/>
      <c r="C10" s="748"/>
      <c r="D10" s="748"/>
      <c r="E10" s="748"/>
      <c r="F10" s="748"/>
      <c r="G10" s="748"/>
      <c r="H10" s="748"/>
      <c r="I10" s="748"/>
      <c r="J10" s="748"/>
      <c r="K10" s="26"/>
    </row>
    <row r="11" spans="1:36" ht="12" customHeight="1">
      <c r="D11" s="798"/>
      <c r="E11" s="798"/>
      <c r="F11" s="798"/>
      <c r="G11" s="798"/>
      <c r="H11" s="798"/>
      <c r="I11" s="798"/>
      <c r="J11" s="798"/>
      <c r="K11" s="798"/>
      <c r="L11" s="798"/>
      <c r="M11" s="798"/>
      <c r="N11" s="798"/>
      <c r="O11" s="798"/>
      <c r="P11" s="798"/>
      <c r="Q11" s="798"/>
      <c r="R11" s="798"/>
      <c r="S11" s="798"/>
      <c r="T11" s="798"/>
      <c r="U11" s="798"/>
      <c r="V11" s="798"/>
      <c r="W11" s="798"/>
      <c r="X11" s="798"/>
      <c r="Y11" s="798"/>
      <c r="Z11" s="798"/>
      <c r="AA11" s="798"/>
      <c r="AB11" s="798"/>
      <c r="AC11" s="798"/>
      <c r="AD11" s="798"/>
      <c r="AE11" s="798"/>
      <c r="AF11" s="798"/>
      <c r="AG11" s="798"/>
      <c r="AH11" s="798"/>
      <c r="AI11" s="798"/>
      <c r="AJ11" s="798"/>
    </row>
    <row r="12" spans="1:36" s="18" customFormat="1" ht="12" customHeight="1">
      <c r="A12" s="753" t="s">
        <v>277</v>
      </c>
      <c r="B12" s="754"/>
      <c r="C12" s="755"/>
      <c r="D12" s="765" t="s">
        <v>188</v>
      </c>
      <c r="E12" s="766"/>
      <c r="F12" s="766"/>
      <c r="G12" s="766"/>
      <c r="H12" s="766"/>
      <c r="I12" s="766"/>
      <c r="J12" s="766"/>
      <c r="K12" s="766"/>
      <c r="L12" s="766"/>
      <c r="M12" s="766"/>
      <c r="N12" s="766"/>
      <c r="O12" s="766"/>
      <c r="P12" s="776"/>
      <c r="Q12" s="777" t="str">
        <f>+'2.1, 2.2, 2.3 FIJO VOZ'!$S$10</f>
        <v>Costos Indirectos y/o Comunes</v>
      </c>
      <c r="R12" s="764"/>
      <c r="S12" s="764"/>
      <c r="T12" s="764"/>
      <c r="U12" s="764"/>
      <c r="V12" s="764"/>
      <c r="W12" s="764"/>
      <c r="X12" s="764"/>
      <c r="Y12" s="764"/>
      <c r="Z12" s="764"/>
      <c r="AA12" s="764"/>
    </row>
    <row r="13" spans="1:36" s="16" customFormat="1" ht="24" customHeight="1">
      <c r="A13" s="756"/>
      <c r="B13" s="757"/>
      <c r="C13" s="758"/>
      <c r="D13" s="743" t="s">
        <v>64</v>
      </c>
      <c r="E13" s="745"/>
      <c r="F13" s="743" t="s">
        <v>69</v>
      </c>
      <c r="G13" s="744"/>
      <c r="H13" s="745"/>
      <c r="I13" s="767" t="s">
        <v>65</v>
      </c>
      <c r="J13" s="767" t="s">
        <v>66</v>
      </c>
      <c r="K13" s="767" t="s">
        <v>67</v>
      </c>
      <c r="L13" s="767" t="s">
        <v>68</v>
      </c>
      <c r="M13" s="767" t="s">
        <v>70</v>
      </c>
      <c r="N13" s="767" t="s">
        <v>71</v>
      </c>
      <c r="O13" s="767" t="s">
        <v>72</v>
      </c>
      <c r="P13" s="767" t="s">
        <v>278</v>
      </c>
      <c r="Q13" s="680" t="str">
        <f>+'2.1, 2.2, 2.3 FIJO VOZ'!$S$11</f>
        <v>Costos de Personal indirectos</v>
      </c>
      <c r="R13" s="680" t="str">
        <f>+'2.1, 2.2, 2.3 FIJO VOZ'!$T$11</f>
        <v>Otros Mantenimientos</v>
      </c>
      <c r="S13" s="684" t="str">
        <f>+'2.1, 2.2, 2.3 FIJO VOZ'!$U$11</f>
        <v>Costos de Ventas</v>
      </c>
      <c r="T13" s="685"/>
      <c r="U13" s="685"/>
      <c r="V13" s="685"/>
      <c r="W13" s="686"/>
      <c r="X13" s="680" t="str">
        <f>+'2.1, 2.2, 2.3 FIJO VOZ'!$Z$11</f>
        <v>Costos Administrativos</v>
      </c>
      <c r="Y13" s="680" t="str">
        <f>+'2.1, 2.2, 2.3 FIJO VOZ'!$AA$11</f>
        <v xml:space="preserve">Gastos por Provisiones </v>
      </c>
      <c r="Z13" s="680" t="str">
        <f>+'2.1, 2.2, 2.3 FIJO VOZ'!$AB$11</f>
        <v>Gastos Depreciaciones y Amortizaciones Indirectos</v>
      </c>
      <c r="AA13" s="680" t="str">
        <f>+'2.1, 2.2, 2.3 FIJO VOZ'!$AC$11</f>
        <v>Otros Indirectos</v>
      </c>
    </row>
    <row r="14" spans="1:36" s="18" customFormat="1" ht="38.1" customHeight="1">
      <c r="A14" s="799" t="s">
        <v>158</v>
      </c>
      <c r="B14" s="800"/>
      <c r="C14" s="801"/>
      <c r="D14" s="48" t="s">
        <v>159</v>
      </c>
      <c r="E14" s="49" t="s">
        <v>279</v>
      </c>
      <c r="F14" s="51" t="s">
        <v>192</v>
      </c>
      <c r="G14" s="49" t="s">
        <v>193</v>
      </c>
      <c r="H14" s="49" t="s">
        <v>194</v>
      </c>
      <c r="I14" s="768"/>
      <c r="J14" s="768"/>
      <c r="K14" s="768"/>
      <c r="L14" s="768"/>
      <c r="M14" s="768"/>
      <c r="N14" s="768"/>
      <c r="O14" s="768"/>
      <c r="P14" s="768"/>
      <c r="Q14" s="763"/>
      <c r="R14" s="763"/>
      <c r="S14" s="74" t="str">
        <f>+'2.1, 2.2, 2.3 FIJO VOZ'!$U$12</f>
        <v xml:space="preserve">Atención al Cliente </v>
      </c>
      <c r="T14" s="74" t="str">
        <f>+'2.1, 2.2, 2.3 FIJO VOZ'!$V$12</f>
        <v xml:space="preserve">Mercadeo y Publicidad </v>
      </c>
      <c r="U14" s="74" t="str">
        <f>+'2.1, 2.2, 2.3 FIJO VOZ'!$W$12</f>
        <v>Tarificación, Facturación, Recaudo</v>
      </c>
      <c r="V14" s="74" t="str">
        <f>+'2.1, 2.2, 2.3 FIJO VOZ'!$X$12</f>
        <v>Tasas Indirectas</v>
      </c>
      <c r="W14" s="74" t="str">
        <f>+'2.1, 2.2, 2.3 FIJO VOZ'!$Y$12</f>
        <v>Otros (Costos de Ventas)</v>
      </c>
      <c r="X14" s="763"/>
      <c r="Y14" s="763"/>
      <c r="Z14" s="763"/>
      <c r="AA14" s="763"/>
    </row>
    <row r="15" spans="1:36" s="7" customFormat="1" ht="18" customHeight="1">
      <c r="A15" s="802" t="s">
        <v>280</v>
      </c>
      <c r="B15" s="803"/>
      <c r="C15" s="804"/>
      <c r="D15" s="333">
        <f>+'1.2 Cont. Costos Directos'!CM92</f>
        <v>0</v>
      </c>
      <c r="E15" s="333">
        <f>+'1.2 Cont. Costos Directos'!CN92</f>
        <v>0</v>
      </c>
      <c r="F15" s="333">
        <f>+'1.2 Cont. Costos Directos'!CO92</f>
        <v>0</v>
      </c>
      <c r="G15" s="333">
        <f>+'1.2 Cont. Costos Directos'!CP92</f>
        <v>0</v>
      </c>
      <c r="H15" s="333">
        <f>+'1.2 Cont. Costos Directos'!CQ92</f>
        <v>0</v>
      </c>
      <c r="I15" s="333">
        <f>+'1.2 Cont. Costos Directos'!CR92</f>
        <v>0</v>
      </c>
      <c r="J15" s="333">
        <f>+'1.2 Cont. Costos Directos'!CS92</f>
        <v>0</v>
      </c>
      <c r="K15" s="333">
        <f>+'1.2 Cont. Costos Directos'!CT92</f>
        <v>0</v>
      </c>
      <c r="L15" s="333">
        <f>+'1.2 Cont. Costos Directos'!CU92</f>
        <v>0</v>
      </c>
      <c r="M15" s="333">
        <f>+'1.2 Cont. Costos Directos'!CV92</f>
        <v>0</v>
      </c>
      <c r="N15" s="333">
        <f>+'1.2 Cont. Costos Directos'!CW92</f>
        <v>0</v>
      </c>
      <c r="O15" s="333">
        <f>+'1.2 Cont. Costos Directos'!CX92</f>
        <v>0</v>
      </c>
      <c r="P15" s="333">
        <f>+'1.2 Cont. Costos Directos'!CY92</f>
        <v>0</v>
      </c>
      <c r="Q15" s="435">
        <f>+'1.3 Cont. Costos Indirectos'!$L$40</f>
        <v>0</v>
      </c>
      <c r="R15" s="435">
        <f>+'1.3 Cont. Costos Indirectos'!$L$41</f>
        <v>0</v>
      </c>
      <c r="S15" s="435">
        <f>+'1.3 Cont. Costos Indirectos'!$L$42</f>
        <v>0</v>
      </c>
      <c r="T15" s="435">
        <f>+'1.3 Cont. Costos Indirectos'!$L$43</f>
        <v>0</v>
      </c>
      <c r="U15" s="435">
        <f>+'1.3 Cont. Costos Indirectos'!$L$44</f>
        <v>0</v>
      </c>
      <c r="V15" s="435">
        <f>+'1.3 Cont. Costos Indirectos'!$L$45</f>
        <v>0</v>
      </c>
      <c r="W15" s="435">
        <f>+'1.3 Cont. Costos Indirectos'!$L$46</f>
        <v>0</v>
      </c>
      <c r="X15" s="435">
        <f>+'1.3 Cont. Costos Indirectos'!$L$47</f>
        <v>0</v>
      </c>
      <c r="Y15" s="435">
        <f>+'1.3 Cont. Costos Indirectos'!$L$48</f>
        <v>0</v>
      </c>
      <c r="Z15" s="435">
        <f>+'1.3 Cont. Costos Indirectos'!$L$49</f>
        <v>0</v>
      </c>
      <c r="AA15" s="435">
        <f>+'1.3 Cont. Costos Indirectos'!$L$50</f>
        <v>0</v>
      </c>
    </row>
    <row r="17" spans="1:72">
      <c r="P17" s="7"/>
      <c r="Q17" s="142"/>
      <c r="R17" s="142"/>
    </row>
    <row r="18" spans="1:72" ht="15" customHeight="1">
      <c r="A18" s="748" t="s">
        <v>281</v>
      </c>
      <c r="B18" s="748"/>
      <c r="C18" s="748"/>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8"/>
      <c r="AM18" s="748"/>
      <c r="AN18" s="748"/>
      <c r="AO18" s="748"/>
      <c r="AP18" s="748"/>
      <c r="AQ18" s="748"/>
      <c r="AR18" s="748"/>
      <c r="AS18" s="748"/>
      <c r="AT18" s="748"/>
      <c r="AU18" s="748"/>
      <c r="AV18" s="748"/>
      <c r="AW18" s="748"/>
      <c r="AX18" s="748"/>
      <c r="AY18" s="748"/>
      <c r="AZ18" s="748"/>
      <c r="BA18" s="748"/>
      <c r="BB18" s="748"/>
      <c r="BC18" s="748"/>
      <c r="BD18" s="748"/>
      <c r="BE18" s="748"/>
      <c r="BF18" s="748"/>
      <c r="BG18" s="748"/>
      <c r="BH18" s="748"/>
      <c r="BI18" s="748"/>
      <c r="BJ18" s="748"/>
      <c r="BK18" s="748"/>
      <c r="BL18" s="748"/>
      <c r="BM18" s="748"/>
      <c r="BN18" s="748"/>
      <c r="BO18" s="748"/>
      <c r="BP18" s="748"/>
      <c r="BQ18" s="748"/>
      <c r="BR18" s="748"/>
      <c r="BS18" s="748"/>
      <c r="BT18" s="748"/>
    </row>
    <row r="20" spans="1:72" ht="18" customHeight="1">
      <c r="A20" s="753" t="s">
        <v>282</v>
      </c>
      <c r="B20" s="754"/>
      <c r="C20" s="755"/>
      <c r="D20" s="750" t="s">
        <v>172</v>
      </c>
      <c r="E20" s="750" t="s">
        <v>173</v>
      </c>
    </row>
    <row r="21" spans="1:72" ht="18" customHeight="1">
      <c r="A21" s="756"/>
      <c r="B21" s="757"/>
      <c r="C21" s="758"/>
      <c r="D21" s="751"/>
      <c r="E21" s="751"/>
    </row>
    <row r="22" spans="1:72" ht="12" customHeight="1">
      <c r="A22" s="759" t="s">
        <v>174</v>
      </c>
      <c r="B22" s="761" t="s">
        <v>175</v>
      </c>
      <c r="C22" s="762"/>
      <c r="D22" s="752"/>
      <c r="E22" s="752"/>
    </row>
    <row r="23" spans="1:72" ht="12" customHeight="1">
      <c r="A23" s="760"/>
      <c r="B23" s="730" t="str">
        <f>+CONCATENATE(+'1.4 Costo de Capital'!A$4," Directos")</f>
        <v>Intangibles Directos</v>
      </c>
      <c r="C23" s="731"/>
      <c r="D23" s="205">
        <f>+SUM('1.4 Costo de Capital'!I$31:I$33)</f>
        <v>0</v>
      </c>
      <c r="E23" s="205">
        <f>+SUM('1.4 Costo de Capital'!I$67:I$69)</f>
        <v>0</v>
      </c>
    </row>
    <row r="24" spans="1:72" ht="12" customHeight="1">
      <c r="A24" s="760"/>
      <c r="B24" s="730" t="str">
        <f>+'1.4 Costo de Capital'!A$10</f>
        <v>Terrenos y Construcciones (directos)</v>
      </c>
      <c r="C24" s="731"/>
      <c r="D24" s="205">
        <f>+'1.4 Costo de Capital'!I$36</f>
        <v>0</v>
      </c>
      <c r="E24" s="205">
        <f>+'1.4 Costo de Capital'!I$72</f>
        <v>0</v>
      </c>
    </row>
    <row r="25" spans="1:72" ht="12" customHeight="1">
      <c r="A25" s="760"/>
      <c r="B25" s="730" t="str">
        <f>+'1.4 Costo de Capital'!A$11</f>
        <v>Sistemas de energía</v>
      </c>
      <c r="C25" s="731"/>
      <c r="D25" s="205">
        <f>+'1.4 Costo de Capital'!I$37</f>
        <v>0</v>
      </c>
      <c r="E25" s="205">
        <f>+'1.4 Costo de Capital'!I$73</f>
        <v>0</v>
      </c>
    </row>
    <row r="26" spans="1:72">
      <c r="A26" s="760"/>
      <c r="B26" s="730" t="str">
        <f>+'1.4 Costo de Capital'!A$12</f>
        <v>Aires acondicionados</v>
      </c>
      <c r="C26" s="731"/>
      <c r="D26" s="205">
        <f>+'1.4 Costo de Capital'!I$38</f>
        <v>0</v>
      </c>
      <c r="E26" s="205">
        <f>+'1.4 Costo de Capital'!I$74</f>
        <v>0</v>
      </c>
    </row>
    <row r="27" spans="1:72" ht="12" customHeight="1">
      <c r="A27" s="760"/>
      <c r="B27" s="730" t="str">
        <f>+'1.4 Costo de Capital'!A$13</f>
        <v>Infraestructuras de estaciones base de acceso (Torres)</v>
      </c>
      <c r="C27" s="731"/>
      <c r="D27" s="205">
        <f>+'1.4 Costo de Capital'!I$39</f>
        <v>0</v>
      </c>
      <c r="E27" s="205">
        <f>+'1.4 Costo de Capital'!I$75</f>
        <v>0</v>
      </c>
    </row>
    <row r="28" spans="1:72">
      <c r="A28" s="760"/>
      <c r="B28" s="730" t="str">
        <f>+'1.4 Costo de Capital'!A$14</f>
        <v>Red de Núcleo</v>
      </c>
      <c r="C28" s="731"/>
      <c r="D28" s="205">
        <f>+'1.4 Costo de Capital'!I$40</f>
        <v>0</v>
      </c>
      <c r="E28" s="205">
        <f>+'1.4 Costo de Capital'!I$76</f>
        <v>0</v>
      </c>
    </row>
    <row r="29" spans="1:72" ht="12" customHeight="1">
      <c r="A29" s="760"/>
      <c r="B29" s="730" t="str">
        <f>+'1.4 Costo de Capital'!A$15</f>
        <v>Red de Transmisión</v>
      </c>
      <c r="C29" s="731"/>
      <c r="D29" s="205">
        <f>+'1.4 Costo de Capital'!I$41</f>
        <v>0</v>
      </c>
      <c r="E29" s="205">
        <f>+'1.4 Costo de Capital'!I$77</f>
        <v>0</v>
      </c>
    </row>
    <row r="30" spans="1:72" ht="12" customHeight="1">
      <c r="A30" s="760"/>
      <c r="B30" s="730" t="str">
        <f>+'1.4 Costo de Capital'!A$16</f>
        <v>Red de Conmutación</v>
      </c>
      <c r="C30" s="731"/>
      <c r="D30" s="205">
        <f>+'1.4 Costo de Capital'!I$42</f>
        <v>0</v>
      </c>
      <c r="E30" s="205">
        <f>+'1.4 Costo de Capital'!I$78</f>
        <v>0</v>
      </c>
    </row>
    <row r="31" spans="1:72">
      <c r="A31" s="760"/>
      <c r="B31" s="730" t="str">
        <f>+'1.4 Costo de Capital'!A$17</f>
        <v xml:space="preserve">Red de Acceso </v>
      </c>
      <c r="C31" s="731"/>
      <c r="D31" s="205">
        <f>+'1.4 Costo de Capital'!I$43</f>
        <v>0</v>
      </c>
      <c r="E31" s="205">
        <f>+'1.4 Costo de Capital'!I$79</f>
        <v>0</v>
      </c>
    </row>
    <row r="32" spans="1:72" ht="12" customHeight="1">
      <c r="A32" s="749" t="s">
        <v>176</v>
      </c>
      <c r="B32" s="749"/>
      <c r="C32" s="749"/>
      <c r="D32" s="206">
        <f>SUM(D23:D31)</f>
        <v>0</v>
      </c>
      <c r="E32" s="206">
        <f>SUM(E23:E31)</f>
        <v>0</v>
      </c>
    </row>
    <row r="37" ht="16.5" customHeight="1"/>
  </sheetData>
  <mergeCells count="48">
    <mergeCell ref="A14:C14"/>
    <mergeCell ref="O13:O14"/>
    <mergeCell ref="A15:C15"/>
    <mergeCell ref="A12:C13"/>
    <mergeCell ref="N13:N14"/>
    <mergeCell ref="D13:E13"/>
    <mergeCell ref="F13:H13"/>
    <mergeCell ref="I13:I14"/>
    <mergeCell ref="L13:L14"/>
    <mergeCell ref="D11:AJ11"/>
    <mergeCell ref="J13:J14"/>
    <mergeCell ref="K13:K14"/>
    <mergeCell ref="P13:P14"/>
    <mergeCell ref="AA13:AA14"/>
    <mergeCell ref="M13:M14"/>
    <mergeCell ref="S13:W13"/>
    <mergeCell ref="Q12:AA12"/>
    <mergeCell ref="X13:X14"/>
    <mergeCell ref="D12:P12"/>
    <mergeCell ref="Z13:Z14"/>
    <mergeCell ref="R13:R14"/>
    <mergeCell ref="Y13:Y14"/>
    <mergeCell ref="Q13:Q14"/>
    <mergeCell ref="A32:C32"/>
    <mergeCell ref="E20:E22"/>
    <mergeCell ref="D20:D22"/>
    <mergeCell ref="A18:BT18"/>
    <mergeCell ref="A22:A31"/>
    <mergeCell ref="A20:C21"/>
    <mergeCell ref="B25:C25"/>
    <mergeCell ref="B27:C27"/>
    <mergeCell ref="B28:C28"/>
    <mergeCell ref="B29:C29"/>
    <mergeCell ref="B30:C30"/>
    <mergeCell ref="B31:C31"/>
    <mergeCell ref="B22:C22"/>
    <mergeCell ref="B23:C23"/>
    <mergeCell ref="B24:C24"/>
    <mergeCell ref="B26:C26"/>
    <mergeCell ref="A2:K2"/>
    <mergeCell ref="A10:J10"/>
    <mergeCell ref="A7:C7"/>
    <mergeCell ref="A4:C5"/>
    <mergeCell ref="G5:G6"/>
    <mergeCell ref="A6:C6"/>
    <mergeCell ref="D4:G4"/>
    <mergeCell ref="D5:E5"/>
    <mergeCell ref="F5:F6"/>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2:V31"/>
  <sheetViews>
    <sheetView showGridLines="0" zoomScale="120" zoomScaleNormal="120" zoomScalePageLayoutView="120" workbookViewId="0">
      <selection activeCell="E11" sqref="E11"/>
    </sheetView>
  </sheetViews>
  <sheetFormatPr baseColWidth="10" defaultColWidth="10.85546875" defaultRowHeight="12"/>
  <cols>
    <col min="1" max="1" width="10.42578125" style="2" customWidth="1"/>
    <col min="2" max="2" width="13" style="2" customWidth="1"/>
    <col min="3" max="3" width="32" style="2" customWidth="1"/>
    <col min="4" max="4" width="19" style="2" customWidth="1"/>
    <col min="5" max="5" width="18.7109375" style="2" customWidth="1"/>
    <col min="6" max="6" width="20" style="2" customWidth="1"/>
    <col min="7" max="9" width="16.140625" style="2" customWidth="1"/>
    <col min="10" max="10" width="18" style="2" bestFit="1" customWidth="1"/>
    <col min="11" max="11" width="13.85546875" style="2" customWidth="1"/>
    <col min="12" max="12" width="13" style="2" bestFit="1" customWidth="1"/>
    <col min="13" max="13" width="14.85546875" style="2" bestFit="1" customWidth="1"/>
    <col min="14" max="15" width="19" style="2" bestFit="1" customWidth="1"/>
    <col min="16" max="16" width="12.7109375" style="2" customWidth="1"/>
    <col min="17" max="17" width="14" style="2" customWidth="1"/>
    <col min="18" max="18" width="14.85546875" style="2" bestFit="1" customWidth="1"/>
    <col min="19" max="20" width="15.42578125" style="2" customWidth="1"/>
    <col min="21" max="21" width="16.7109375" style="2" customWidth="1"/>
    <col min="22" max="22" width="11.42578125" style="2" customWidth="1"/>
    <col min="23" max="23" width="17.28515625" style="2" customWidth="1"/>
    <col min="24" max="24" width="14.85546875" style="2" bestFit="1" customWidth="1"/>
    <col min="25" max="25" width="15.28515625" style="2" customWidth="1"/>
    <col min="26" max="26" width="13.140625" style="2" bestFit="1" customWidth="1"/>
    <col min="27" max="16384" width="10.85546875" style="2"/>
  </cols>
  <sheetData>
    <row r="2" spans="1:22">
      <c r="A2" s="3" t="s">
        <v>283</v>
      </c>
      <c r="B2" s="3"/>
    </row>
    <row r="3" spans="1:22">
      <c r="H3" s="53"/>
    </row>
    <row r="4" spans="1:22" ht="12" customHeight="1">
      <c r="A4" s="753" t="s">
        <v>284</v>
      </c>
      <c r="B4" s="754"/>
      <c r="C4" s="755"/>
      <c r="D4" s="805" t="s">
        <v>139</v>
      </c>
      <c r="E4" s="806"/>
      <c r="F4" s="807"/>
    </row>
    <row r="5" spans="1:22">
      <c r="A5" s="756"/>
      <c r="B5" s="757"/>
      <c r="C5" s="758"/>
      <c r="D5" s="790" t="s">
        <v>285</v>
      </c>
      <c r="E5" s="767" t="s">
        <v>286</v>
      </c>
      <c r="F5" s="767" t="s">
        <v>194</v>
      </c>
    </row>
    <row r="6" spans="1:22" ht="15" customHeight="1">
      <c r="A6" s="737" t="s">
        <v>140</v>
      </c>
      <c r="B6" s="738"/>
      <c r="C6" s="739"/>
      <c r="D6" s="791"/>
      <c r="E6" s="768"/>
      <c r="F6" s="768"/>
      <c r="G6" s="2" t="s">
        <v>287</v>
      </c>
    </row>
    <row r="7" spans="1:22" s="8" customFormat="1" ht="20.100000000000001" customHeight="1">
      <c r="A7" s="797" t="s">
        <v>185</v>
      </c>
      <c r="B7" s="797"/>
      <c r="C7" s="797"/>
      <c r="D7" s="333">
        <f>+'1.1 Contabilidad Ingresos'!AY111</f>
        <v>0</v>
      </c>
      <c r="E7" s="333">
        <f>+'1.1 Contabilidad Ingresos'!AZ111</f>
        <v>0</v>
      </c>
      <c r="F7" s="333">
        <f>+'1.1 Contabilidad Ingresos'!BA111</f>
        <v>0</v>
      </c>
    </row>
    <row r="10" spans="1:22">
      <c r="A10" s="3" t="s">
        <v>288</v>
      </c>
      <c r="B10" s="3"/>
    </row>
    <row r="11" spans="1:22">
      <c r="D11" s="53"/>
    </row>
    <row r="12" spans="1:22" s="13" customFormat="1" ht="12" customHeight="1">
      <c r="A12" s="753" t="s">
        <v>289</v>
      </c>
      <c r="B12" s="754"/>
      <c r="C12" s="755"/>
      <c r="D12" s="784" t="s">
        <v>188</v>
      </c>
      <c r="E12" s="785"/>
      <c r="F12" s="785"/>
      <c r="G12" s="785"/>
      <c r="H12" s="785"/>
      <c r="I12" s="785"/>
      <c r="J12" s="785"/>
      <c r="K12" s="786"/>
      <c r="L12" s="777" t="s">
        <v>290</v>
      </c>
      <c r="M12" s="764"/>
      <c r="N12" s="764"/>
      <c r="O12" s="764"/>
      <c r="P12" s="764"/>
      <c r="Q12" s="764"/>
      <c r="R12" s="764"/>
      <c r="S12" s="764"/>
      <c r="T12" s="764"/>
      <c r="U12" s="764"/>
      <c r="V12" s="764"/>
    </row>
    <row r="13" spans="1:22" s="16" customFormat="1" ht="24" customHeight="1">
      <c r="A13" s="756"/>
      <c r="B13" s="757"/>
      <c r="C13" s="758"/>
      <c r="D13" s="743" t="s">
        <v>291</v>
      </c>
      <c r="E13" s="744"/>
      <c r="F13" s="745"/>
      <c r="G13" s="743" t="s">
        <v>292</v>
      </c>
      <c r="H13" s="745"/>
      <c r="I13" s="743" t="s">
        <v>293</v>
      </c>
      <c r="J13" s="745"/>
      <c r="K13" s="767" t="s">
        <v>278</v>
      </c>
      <c r="L13" s="680" t="str">
        <f>+'2.1, 2.2, 2.3 FIJO VOZ'!$S$11</f>
        <v>Costos de Personal indirectos</v>
      </c>
      <c r="M13" s="680" t="str">
        <f>+'2.1, 2.2, 2.3 FIJO VOZ'!$T$11</f>
        <v>Otros Mantenimientos</v>
      </c>
      <c r="N13" s="684" t="str">
        <f>+'2.1, 2.2, 2.3 FIJO VOZ'!$U$11</f>
        <v>Costos de Ventas</v>
      </c>
      <c r="O13" s="685"/>
      <c r="P13" s="685"/>
      <c r="Q13" s="685"/>
      <c r="R13" s="686"/>
      <c r="S13" s="680" t="str">
        <f>+'2.1, 2.2, 2.3 FIJO VOZ'!$Z$11</f>
        <v>Costos Administrativos</v>
      </c>
      <c r="T13" s="680" t="str">
        <f>+'2.1, 2.2, 2.3 FIJO VOZ'!$AA$11</f>
        <v xml:space="preserve">Gastos por Provisiones </v>
      </c>
      <c r="U13" s="680" t="str">
        <f>+'2.1, 2.2, 2.3 FIJO VOZ'!$AB$11</f>
        <v>Gastos Depreciaciones y Amortizaciones Indirectos</v>
      </c>
      <c r="V13" s="680" t="str">
        <f>+'2.1, 2.2, 2.3 FIJO VOZ'!$AC$11</f>
        <v>Otros Indirectos</v>
      </c>
    </row>
    <row r="14" spans="1:22" s="13" customFormat="1" ht="36" customHeight="1">
      <c r="A14" s="740" t="s">
        <v>158</v>
      </c>
      <c r="B14" s="741"/>
      <c r="C14" s="742"/>
      <c r="D14" s="64" t="s">
        <v>294</v>
      </c>
      <c r="E14" s="64" t="s">
        <v>295</v>
      </c>
      <c r="F14" s="64" t="s">
        <v>296</v>
      </c>
      <c r="G14" s="64" t="s">
        <v>297</v>
      </c>
      <c r="H14" s="64" t="s">
        <v>296</v>
      </c>
      <c r="I14" s="64" t="s">
        <v>298</v>
      </c>
      <c r="J14" s="64" t="s">
        <v>296</v>
      </c>
      <c r="K14" s="768"/>
      <c r="L14" s="763"/>
      <c r="M14" s="763"/>
      <c r="N14" s="74" t="str">
        <f>+'2.1, 2.2, 2.3 FIJO VOZ'!$U$12</f>
        <v xml:space="preserve">Atención al Cliente </v>
      </c>
      <c r="O14" s="74" t="str">
        <f>+'2.1, 2.2, 2.3 FIJO VOZ'!$V$12</f>
        <v xml:space="preserve">Mercadeo y Publicidad </v>
      </c>
      <c r="P14" s="74" t="str">
        <f>+'2.1, 2.2, 2.3 FIJO VOZ'!$W$12</f>
        <v>Tarificación, Facturación, Recaudo</v>
      </c>
      <c r="Q14" s="74" t="str">
        <f>+'2.1, 2.2, 2.3 FIJO VOZ'!$X$12</f>
        <v>Tasas Indirectas</v>
      </c>
      <c r="R14" s="74" t="str">
        <f>+'2.1, 2.2, 2.3 FIJO VOZ'!$Y$12</f>
        <v>Otros (Costos de Ventas)</v>
      </c>
      <c r="S14" s="763"/>
      <c r="T14" s="763"/>
      <c r="U14" s="763"/>
      <c r="V14" s="763"/>
    </row>
    <row r="15" spans="1:22" s="13" customFormat="1" ht="20.100000000000001" customHeight="1">
      <c r="A15" s="802" t="s">
        <v>280</v>
      </c>
      <c r="B15" s="803"/>
      <c r="C15" s="804"/>
      <c r="D15" s="435">
        <f>+'1.2 Cont. Costos Directos'!CZ92</f>
        <v>0</v>
      </c>
      <c r="E15" s="435">
        <f>+'1.2 Cont. Costos Directos'!DA92</f>
        <v>0</v>
      </c>
      <c r="F15" s="435">
        <f>+'1.2 Cont. Costos Directos'!DB92</f>
        <v>0</v>
      </c>
      <c r="G15" s="435">
        <f>+'1.2 Cont. Costos Directos'!DC92</f>
        <v>0</v>
      </c>
      <c r="H15" s="435">
        <f>+'1.2 Cont. Costos Directos'!DD92</f>
        <v>0</v>
      </c>
      <c r="I15" s="435">
        <f>+'1.2 Cont. Costos Directos'!DE92</f>
        <v>0</v>
      </c>
      <c r="J15" s="435">
        <f>+'1.2 Cont. Costos Directos'!DF92</f>
        <v>0</v>
      </c>
      <c r="K15" s="435">
        <f>+'1.2 Cont. Costos Directos'!DG92</f>
        <v>0</v>
      </c>
      <c r="L15" s="435">
        <f>+'1.3 Cont. Costos Indirectos'!$M$40</f>
        <v>0</v>
      </c>
      <c r="M15" s="435">
        <f>+'1.3 Cont. Costos Indirectos'!$M$41</f>
        <v>0</v>
      </c>
      <c r="N15" s="435">
        <f>+'1.3 Cont. Costos Indirectos'!$M$42</f>
        <v>0</v>
      </c>
      <c r="O15" s="435">
        <f>+'1.3 Cont. Costos Indirectos'!$M$43</f>
        <v>0</v>
      </c>
      <c r="P15" s="435">
        <f>+'1.3 Cont. Costos Indirectos'!$M$44</f>
        <v>0</v>
      </c>
      <c r="Q15" s="435">
        <f>+'1.3 Cont. Costos Indirectos'!$M$45</f>
        <v>0</v>
      </c>
      <c r="R15" s="435">
        <f>+'1.3 Cont. Costos Indirectos'!$M$46</f>
        <v>0</v>
      </c>
      <c r="S15" s="435">
        <f>+'1.3 Cont. Costos Indirectos'!$M$47</f>
        <v>0</v>
      </c>
      <c r="T15" s="435">
        <f>+'1.3 Cont. Costos Indirectos'!$M$48</f>
        <v>0</v>
      </c>
      <c r="U15" s="435">
        <f>+'1.3 Cont. Costos Indirectos'!$M$49</f>
        <v>0</v>
      </c>
      <c r="V15" s="435">
        <f>+'1.3 Cont. Costos Indirectos'!$M$50</f>
        <v>0</v>
      </c>
    </row>
    <row r="17" spans="1:5">
      <c r="A17" s="56"/>
      <c r="B17" s="56"/>
    </row>
    <row r="18" spans="1:5" s="56" customFormat="1">
      <c r="A18" s="431" t="s">
        <v>299</v>
      </c>
      <c r="B18" s="431"/>
      <c r="C18" s="2"/>
    </row>
    <row r="19" spans="1:5" s="23" customFormat="1">
      <c r="A19" s="56"/>
      <c r="B19" s="56"/>
      <c r="C19" s="2"/>
    </row>
    <row r="20" spans="1:5" s="23" customFormat="1" ht="22.5" customHeight="1">
      <c r="A20" s="753" t="s">
        <v>300</v>
      </c>
      <c r="B20" s="754"/>
      <c r="C20" s="755"/>
      <c r="D20" s="750" t="s">
        <v>172</v>
      </c>
      <c r="E20" s="750" t="s">
        <v>301</v>
      </c>
    </row>
    <row r="21" spans="1:5" s="23" customFormat="1" ht="21.75" customHeight="1">
      <c r="A21" s="756"/>
      <c r="B21" s="757"/>
      <c r="C21" s="758"/>
      <c r="D21" s="751"/>
      <c r="E21" s="751"/>
    </row>
    <row r="22" spans="1:5" s="17" customFormat="1" ht="12" customHeight="1">
      <c r="A22" s="759" t="s">
        <v>174</v>
      </c>
      <c r="B22" s="761" t="s">
        <v>175</v>
      </c>
      <c r="C22" s="762"/>
      <c r="D22" s="752"/>
      <c r="E22" s="752"/>
    </row>
    <row r="23" spans="1:5" s="17" customFormat="1" ht="12" customHeight="1">
      <c r="A23" s="760"/>
      <c r="B23" s="730" t="str">
        <f>+'1.4 Costo de Capital'!A18</f>
        <v>Equipos Terminales Acceso a Internet (Inventario)</v>
      </c>
      <c r="C23" s="731"/>
      <c r="D23" s="205">
        <f>+'1.4 Costo de Capital'!C18</f>
        <v>0</v>
      </c>
      <c r="E23" s="205">
        <f>+'1.4 Costo de Capital'!E18</f>
        <v>0</v>
      </c>
    </row>
    <row r="24" spans="1:5" s="17" customFormat="1" ht="12" customHeight="1">
      <c r="A24" s="760"/>
      <c r="B24" s="730" t="str">
        <f>+'1.4 Costo de Capital'!A19</f>
        <v>Equipos Terminales Acceso a Internet de las Cosas (IoT)  (Inventario)</v>
      </c>
      <c r="C24" s="731"/>
      <c r="D24" s="205">
        <f>+'1.4 Costo de Capital'!C19</f>
        <v>0</v>
      </c>
      <c r="E24" s="205">
        <f>+'1.4 Costo de Capital'!E19</f>
        <v>0</v>
      </c>
    </row>
    <row r="25" spans="1:5" s="17" customFormat="1" ht="12" customHeight="1">
      <c r="A25" s="760"/>
      <c r="B25" s="730" t="str">
        <f>+'1.4 Costo de Capital'!A20</f>
        <v>Equipos (Terminales) Móviles  (Inventario)</v>
      </c>
      <c r="C25" s="731"/>
      <c r="D25" s="205">
        <f>+'1.4 Costo de Capital'!C20</f>
        <v>0</v>
      </c>
      <c r="E25" s="205">
        <f>+'1.4 Costo de Capital'!E20</f>
        <v>0</v>
      </c>
    </row>
    <row r="26" spans="1:5" s="17" customFormat="1" ht="12" customHeight="1">
      <c r="A26" s="760"/>
      <c r="B26" s="730" t="str">
        <f>+'1.4 Costo de Capital'!A21</f>
        <v>Equipos Terminales Acceso a TV  (Inventario)</v>
      </c>
      <c r="C26" s="731"/>
      <c r="D26" s="205">
        <f>+'1.4 Costo de Capital'!C21</f>
        <v>0</v>
      </c>
      <c r="E26" s="205">
        <f>+'1.4 Costo de Capital'!E21</f>
        <v>0</v>
      </c>
    </row>
    <row r="27" spans="1:5" s="17" customFormat="1" ht="12" customHeight="1">
      <c r="A27" s="749" t="s">
        <v>176</v>
      </c>
      <c r="B27" s="749"/>
      <c r="C27" s="749"/>
      <c r="D27" s="206">
        <f>SUM(D23:D26)</f>
        <v>0</v>
      </c>
      <c r="E27" s="206">
        <f>SUM(E23:E26)</f>
        <v>0</v>
      </c>
    </row>
    <row r="28" spans="1:5" s="17" customFormat="1"/>
    <row r="29" spans="1:5" s="17" customFormat="1"/>
    <row r="30" spans="1:5" s="17" customFormat="1"/>
    <row r="31" spans="1:5" s="17" customFormat="1"/>
  </sheetData>
  <mergeCells count="33">
    <mergeCell ref="L12:V12"/>
    <mergeCell ref="L13:L14"/>
    <mergeCell ref="M13:M14"/>
    <mergeCell ref="U13:U14"/>
    <mergeCell ref="V13:V14"/>
    <mergeCell ref="N13:R13"/>
    <mergeCell ref="S13:S14"/>
    <mergeCell ref="T13:T14"/>
    <mergeCell ref="D4:F4"/>
    <mergeCell ref="A4:C5"/>
    <mergeCell ref="A12:C13"/>
    <mergeCell ref="D5:D6"/>
    <mergeCell ref="E5:E6"/>
    <mergeCell ref="F5:F6"/>
    <mergeCell ref="D13:F13"/>
    <mergeCell ref="A6:C6"/>
    <mergeCell ref="D12:K12"/>
    <mergeCell ref="K13:K14"/>
    <mergeCell ref="A14:C14"/>
    <mergeCell ref="I13:J13"/>
    <mergeCell ref="G13:H13"/>
    <mergeCell ref="A27:C27"/>
    <mergeCell ref="A7:C7"/>
    <mergeCell ref="A15:C15"/>
    <mergeCell ref="D20:D22"/>
    <mergeCell ref="E20:E22"/>
    <mergeCell ref="A22:A26"/>
    <mergeCell ref="A20:C21"/>
    <mergeCell ref="B22:C22"/>
    <mergeCell ref="B23:C23"/>
    <mergeCell ref="B24:C24"/>
    <mergeCell ref="B25:C25"/>
    <mergeCell ref="B26:C2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sheetPr>
  <dimension ref="A2:AB33"/>
  <sheetViews>
    <sheetView showGridLines="0" zoomScale="110" zoomScaleNormal="110" zoomScalePageLayoutView="110" workbookViewId="0">
      <selection activeCell="A2" sqref="A2"/>
    </sheetView>
  </sheetViews>
  <sheetFormatPr baseColWidth="10" defaultColWidth="10.85546875" defaultRowHeight="12"/>
  <cols>
    <col min="1" max="1" width="10.42578125" style="2" customWidth="1"/>
    <col min="2" max="2" width="15.42578125" style="2" customWidth="1"/>
    <col min="3" max="3" width="29.28515625" style="2" customWidth="1"/>
    <col min="4" max="4" width="13.42578125" style="2" customWidth="1"/>
    <col min="5" max="5" width="14.28515625" style="2" customWidth="1"/>
    <col min="6" max="8" width="11.85546875" style="2" customWidth="1"/>
    <col min="9" max="9" width="11.7109375" style="2" customWidth="1"/>
    <col min="10" max="10" width="12.42578125" style="2" customWidth="1"/>
    <col min="11" max="11" width="14" style="2" customWidth="1"/>
    <col min="12" max="12" width="15.85546875" style="2" customWidth="1"/>
    <col min="13" max="13" width="18.42578125" style="2" customWidth="1"/>
    <col min="14" max="14" width="14.42578125" style="2" customWidth="1"/>
    <col min="15" max="15" width="16.42578125" style="2" customWidth="1"/>
    <col min="16" max="16" width="12.85546875" style="2" customWidth="1"/>
    <col min="17" max="17" width="18.42578125" style="2" customWidth="1"/>
    <col min="18" max="18" width="16.85546875" style="2" customWidth="1"/>
    <col min="19" max="19" width="12.7109375" style="2" customWidth="1"/>
    <col min="20" max="20" width="9.85546875" style="2" customWidth="1"/>
    <col min="21" max="21" width="12.85546875" style="2" customWidth="1"/>
    <col min="22" max="22" width="13.85546875" style="2" customWidth="1"/>
    <col min="23" max="23" width="14.85546875" style="2" customWidth="1"/>
    <col min="24" max="25" width="12.7109375" style="2" customWidth="1"/>
    <col min="26" max="26" width="15.42578125" style="2" customWidth="1"/>
    <col min="27" max="27" width="17.28515625" style="21" customWidth="1"/>
    <col min="28" max="28" width="13.28515625" style="2" customWidth="1"/>
    <col min="29" max="29" width="16.42578125" style="2" customWidth="1"/>
    <col min="30" max="30" width="18" style="2" bestFit="1" customWidth="1"/>
    <col min="31" max="31" width="21.28515625" style="2" bestFit="1" customWidth="1"/>
    <col min="32" max="32" width="16.85546875" style="2" bestFit="1" customWidth="1"/>
    <col min="33" max="33" width="16.28515625" style="2" customWidth="1"/>
    <col min="34" max="34" width="8.28515625" style="2" customWidth="1"/>
    <col min="35" max="35" width="8.28515625" style="2" bestFit="1" customWidth="1"/>
    <col min="36" max="36" width="11.7109375" style="2" bestFit="1" customWidth="1"/>
    <col min="37" max="16384" width="10.85546875" style="2"/>
  </cols>
  <sheetData>
    <row r="2" spans="1:28">
      <c r="A2" s="3" t="s">
        <v>302</v>
      </c>
      <c r="B2" s="3"/>
      <c r="AA2" s="2"/>
      <c r="AB2" s="21"/>
    </row>
    <row r="4" spans="1:28" s="21" customFormat="1" ht="40.5" customHeight="1">
      <c r="A4" s="761" t="s">
        <v>303</v>
      </c>
      <c r="B4" s="811"/>
      <c r="C4" s="762"/>
      <c r="D4" s="813" t="s">
        <v>304</v>
      </c>
      <c r="E4" s="813" t="s">
        <v>305</v>
      </c>
      <c r="F4" s="813" t="s">
        <v>306</v>
      </c>
      <c r="G4" s="813" t="s">
        <v>307</v>
      </c>
      <c r="H4" s="813" t="s">
        <v>308</v>
      </c>
      <c r="I4" s="813" t="s">
        <v>309</v>
      </c>
      <c r="J4" s="813" t="s">
        <v>71</v>
      </c>
      <c r="K4" s="813"/>
      <c r="L4" s="809" t="s">
        <v>72</v>
      </c>
      <c r="M4" s="810"/>
      <c r="N4" s="821" t="s">
        <v>310</v>
      </c>
    </row>
    <row r="5" spans="1:28" s="21" customFormat="1" ht="51" customHeight="1">
      <c r="A5" s="737" t="s">
        <v>140</v>
      </c>
      <c r="B5" s="738"/>
      <c r="C5" s="739"/>
      <c r="D5" s="813"/>
      <c r="E5" s="813"/>
      <c r="F5" s="813"/>
      <c r="G5" s="813"/>
      <c r="H5" s="813"/>
      <c r="I5" s="813"/>
      <c r="J5" s="436" t="s">
        <v>311</v>
      </c>
      <c r="K5" s="436" t="s">
        <v>312</v>
      </c>
      <c r="L5" s="436" t="s">
        <v>313</v>
      </c>
      <c r="M5" s="436" t="s">
        <v>314</v>
      </c>
      <c r="N5" s="822"/>
    </row>
    <row r="6" spans="1:28" s="8" customFormat="1" ht="20.100000000000001" customHeight="1">
      <c r="A6" s="812" t="s">
        <v>185</v>
      </c>
      <c r="B6" s="812"/>
      <c r="C6" s="812"/>
      <c r="D6" s="333">
        <f>+'1.1 Contabilidad Ingresos'!BC111</f>
        <v>0</v>
      </c>
      <c r="E6" s="333">
        <f>+'1.1 Contabilidad Ingresos'!BD111</f>
        <v>0</v>
      </c>
      <c r="F6" s="333">
        <f>+'1.1 Contabilidad Ingresos'!BE111</f>
        <v>0</v>
      </c>
      <c r="G6" s="333">
        <f>+'1.1 Contabilidad Ingresos'!BF111</f>
        <v>0</v>
      </c>
      <c r="H6" s="333">
        <f>+'1.1 Contabilidad Ingresos'!BG111</f>
        <v>0</v>
      </c>
      <c r="I6" s="333">
        <f>+'1.1 Contabilidad Ingresos'!BH111</f>
        <v>0</v>
      </c>
      <c r="J6" s="333">
        <f>+'1.1 Contabilidad Ingresos'!BI111</f>
        <v>0</v>
      </c>
      <c r="K6" s="333">
        <f>+'1.1 Contabilidad Ingresos'!BJ111</f>
        <v>0</v>
      </c>
      <c r="L6" s="333">
        <f>+'1.1 Contabilidad Ingresos'!BK111</f>
        <v>0</v>
      </c>
      <c r="M6" s="333">
        <f>+'1.1 Contabilidad Ingresos'!BL111</f>
        <v>0</v>
      </c>
      <c r="N6" s="333">
        <f>+'1.1 Contabilidad Ingresos'!BM111</f>
        <v>0</v>
      </c>
    </row>
    <row r="7" spans="1:28" s="3" customFormat="1" ht="45" customHeight="1">
      <c r="A7" s="759" t="s">
        <v>315</v>
      </c>
      <c r="B7" s="808" t="str">
        <f>+'1.1 Contabilidad Ingresos'!CS118</f>
        <v>Ejemplo: Corresponde a la estimación de los ingresos que recibiría la unidad de negocios de servicio fijo, por servicios o tráfico prestados a la unidad de negocios de servicio móvil (En caso que pertenezcan a la misma empresa)</v>
      </c>
      <c r="C7" s="731"/>
      <c r="D7" s="182">
        <f>+'1.1 Contabilidad Ingresos'!BC118</f>
        <v>0</v>
      </c>
      <c r="E7" s="182">
        <f>+'1.1 Contabilidad Ingresos'!BD118</f>
        <v>0</v>
      </c>
      <c r="F7" s="182">
        <f>+'1.1 Contabilidad Ingresos'!BE118</f>
        <v>0</v>
      </c>
      <c r="G7" s="182">
        <f>+'1.1 Contabilidad Ingresos'!BF118</f>
        <v>0</v>
      </c>
      <c r="H7" s="182">
        <f>+'1.1 Contabilidad Ingresos'!BG118</f>
        <v>0</v>
      </c>
      <c r="I7" s="182">
        <f>+'1.1 Contabilidad Ingresos'!BH118</f>
        <v>0</v>
      </c>
      <c r="J7" s="182">
        <f>+'1.1 Contabilidad Ingresos'!BI118</f>
        <v>0</v>
      </c>
      <c r="K7" s="182">
        <f>+'1.1 Contabilidad Ingresos'!BJ118</f>
        <v>0</v>
      </c>
      <c r="L7" s="182">
        <f>+'1.1 Contabilidad Ingresos'!BK118</f>
        <v>0</v>
      </c>
      <c r="M7" s="182">
        <f>+'1.1 Contabilidad Ingresos'!BL118</f>
        <v>0</v>
      </c>
      <c r="N7" s="182">
        <f>+'1.1 Contabilidad Ingresos'!BM118</f>
        <v>0</v>
      </c>
    </row>
    <row r="8" spans="1:28" s="3" customFormat="1" ht="45" customHeight="1">
      <c r="A8" s="760"/>
      <c r="B8" s="808" t="str">
        <f>+'1.1 Contabilidad Ingresos'!CS119</f>
        <v>Ejemplo: Corresponde a la estimación de los ingresos que recibiría la unidad de negocios de servicio fijo, por servicios o tráfico prestados a la unidad de negocios de servicio LD (En caso que pertenezcan a la misma empresa)</v>
      </c>
      <c r="C8" s="731"/>
      <c r="D8" s="182">
        <f>+'1.1 Contabilidad Ingresos'!BC119</f>
        <v>0</v>
      </c>
      <c r="E8" s="182">
        <f>+'1.1 Contabilidad Ingresos'!BD119</f>
        <v>0</v>
      </c>
      <c r="F8" s="182">
        <f>+'1.1 Contabilidad Ingresos'!BE119</f>
        <v>0</v>
      </c>
      <c r="G8" s="182">
        <f>+'1.1 Contabilidad Ingresos'!BF119</f>
        <v>0</v>
      </c>
      <c r="H8" s="182">
        <f>+'1.1 Contabilidad Ingresos'!BG119</f>
        <v>0</v>
      </c>
      <c r="I8" s="182">
        <f>+'1.1 Contabilidad Ingresos'!BH119</f>
        <v>0</v>
      </c>
      <c r="J8" s="182">
        <f>+'1.1 Contabilidad Ingresos'!BI119</f>
        <v>0</v>
      </c>
      <c r="K8" s="182">
        <f>+'1.1 Contabilidad Ingresos'!BJ119</f>
        <v>0</v>
      </c>
      <c r="L8" s="182">
        <f>+'1.1 Contabilidad Ingresos'!BK119</f>
        <v>0</v>
      </c>
      <c r="M8" s="182">
        <f>+'1.1 Contabilidad Ingresos'!BL119</f>
        <v>0</v>
      </c>
      <c r="N8" s="182">
        <f>+'1.1 Contabilidad Ingresos'!BM119</f>
        <v>0</v>
      </c>
    </row>
    <row r="9" spans="1:28" s="3" customFormat="1" ht="45" customHeight="1">
      <c r="A9" s="814"/>
      <c r="B9" s="808"/>
      <c r="C9" s="731"/>
      <c r="D9" s="182"/>
      <c r="E9" s="182"/>
      <c r="F9" s="182"/>
      <c r="G9" s="182"/>
      <c r="H9" s="182"/>
      <c r="I9" s="182"/>
      <c r="J9" s="182"/>
      <c r="K9" s="182"/>
      <c r="L9" s="182"/>
      <c r="M9" s="182"/>
      <c r="N9" s="182"/>
    </row>
    <row r="10" spans="1:28" s="3" customFormat="1">
      <c r="A10" s="47"/>
      <c r="B10" s="47"/>
      <c r="C10" s="47"/>
      <c r="D10" s="11"/>
      <c r="E10" s="11"/>
      <c r="F10" s="11"/>
      <c r="G10" s="11"/>
      <c r="H10" s="11"/>
      <c r="I10" s="11"/>
      <c r="J10" s="11"/>
      <c r="K10" s="11"/>
      <c r="L10" s="11"/>
      <c r="M10" s="11"/>
      <c r="N10" s="11"/>
    </row>
    <row r="12" spans="1:28">
      <c r="A12" s="3" t="s">
        <v>316</v>
      </c>
      <c r="B12" s="3"/>
      <c r="L12" s="53"/>
      <c r="Y12" s="21"/>
      <c r="AA12" s="2"/>
    </row>
    <row r="13" spans="1:28" ht="17.25" customHeight="1">
      <c r="A13" s="753" t="s">
        <v>317</v>
      </c>
      <c r="B13" s="754"/>
      <c r="C13" s="755"/>
      <c r="D13" s="815" t="s">
        <v>318</v>
      </c>
      <c r="E13" s="816"/>
      <c r="F13" s="816"/>
      <c r="G13" s="816"/>
      <c r="H13" s="816"/>
      <c r="I13" s="816"/>
      <c r="J13" s="816"/>
      <c r="K13" s="817"/>
      <c r="L13" s="777" t="str">
        <f>+'2.1, 2.2, 2.3 FIJO VOZ'!$S$10</f>
        <v>Costos Indirectos y/o Comunes</v>
      </c>
      <c r="M13" s="764"/>
      <c r="N13" s="764"/>
      <c r="O13" s="764"/>
      <c r="P13" s="764"/>
      <c r="Q13" s="764"/>
      <c r="R13" s="764"/>
      <c r="S13" s="764"/>
      <c r="T13" s="764"/>
      <c r="U13" s="764"/>
      <c r="V13" s="764"/>
    </row>
    <row r="14" spans="1:28" ht="27.75" customHeight="1">
      <c r="A14" s="756"/>
      <c r="B14" s="757"/>
      <c r="C14" s="758"/>
      <c r="D14" s="818" t="s">
        <v>319</v>
      </c>
      <c r="E14" s="819"/>
      <c r="F14" s="819"/>
      <c r="G14" s="820"/>
      <c r="H14" s="813" t="s">
        <v>71</v>
      </c>
      <c r="I14" s="809" t="s">
        <v>72</v>
      </c>
      <c r="J14" s="810"/>
      <c r="K14" s="821" t="s">
        <v>320</v>
      </c>
      <c r="L14" s="680" t="str">
        <f>+'2.1, 2.2, 2.3 FIJO VOZ'!$S$11</f>
        <v>Costos de Personal indirectos</v>
      </c>
      <c r="M14" s="680" t="str">
        <f>+'2.1, 2.2, 2.3 FIJO VOZ'!$T$11</f>
        <v>Otros Mantenimientos</v>
      </c>
      <c r="N14" s="684" t="str">
        <f>+'2.1, 2.2, 2.3 FIJO VOZ'!$U$11</f>
        <v>Costos de Ventas</v>
      </c>
      <c r="O14" s="685"/>
      <c r="P14" s="685"/>
      <c r="Q14" s="685"/>
      <c r="R14" s="686"/>
      <c r="S14" s="680" t="str">
        <f>+'2.1, 2.2, 2.3 FIJO VOZ'!$Z$11</f>
        <v>Costos Administrativos</v>
      </c>
      <c r="T14" s="680" t="str">
        <f>+'2.1, 2.2, 2.3 FIJO VOZ'!$AA$11</f>
        <v xml:space="preserve">Gastos por Provisiones </v>
      </c>
      <c r="U14" s="680" t="str">
        <f>+'2.1, 2.2, 2.3 FIJO VOZ'!$AB$11</f>
        <v>Gastos Depreciaciones y Amortizaciones Indirectos</v>
      </c>
      <c r="V14" s="680" t="str">
        <f>+'2.1, 2.2, 2.3 FIJO VOZ'!$AC$11</f>
        <v>Otros Indirectos</v>
      </c>
    </row>
    <row r="15" spans="1:28" s="17" customFormat="1" ht="54" customHeight="1">
      <c r="A15" s="740" t="s">
        <v>158</v>
      </c>
      <c r="B15" s="741"/>
      <c r="C15" s="742"/>
      <c r="D15" s="79" t="s">
        <v>197</v>
      </c>
      <c r="E15" s="79" t="s">
        <v>321</v>
      </c>
      <c r="F15" s="79" t="s">
        <v>322</v>
      </c>
      <c r="G15" s="79" t="s">
        <v>323</v>
      </c>
      <c r="H15" s="813"/>
      <c r="I15" s="436" t="s">
        <v>313</v>
      </c>
      <c r="J15" s="436" t="s">
        <v>324</v>
      </c>
      <c r="K15" s="822"/>
      <c r="L15" s="763"/>
      <c r="M15" s="763"/>
      <c r="N15" s="74" t="str">
        <f>+'2.1, 2.2, 2.3 FIJO VOZ'!$U$12</f>
        <v xml:space="preserve">Atención al Cliente </v>
      </c>
      <c r="O15" s="74" t="str">
        <f>+'2.1, 2.2, 2.3 FIJO VOZ'!$V$12</f>
        <v xml:space="preserve">Mercadeo y Publicidad </v>
      </c>
      <c r="P15" s="74" t="str">
        <f>+'2.1, 2.2, 2.3 FIJO VOZ'!$W$12</f>
        <v>Tarificación, Facturación, Recaudo</v>
      </c>
      <c r="Q15" s="74" t="str">
        <f>+'2.1, 2.2, 2.3 FIJO VOZ'!$X$12</f>
        <v>Tasas Indirectas</v>
      </c>
      <c r="R15" s="74" t="str">
        <f>+'2.1, 2.2, 2.3 FIJO VOZ'!$Y$12</f>
        <v>Otros (Costos de Ventas)</v>
      </c>
      <c r="S15" s="763"/>
      <c r="T15" s="763"/>
      <c r="U15" s="763"/>
      <c r="V15" s="763"/>
    </row>
    <row r="16" spans="1:28" s="8" customFormat="1" ht="20.100000000000001" customHeight="1">
      <c r="A16" s="772" t="s">
        <v>280</v>
      </c>
      <c r="B16" s="773"/>
      <c r="C16" s="774"/>
      <c r="D16" s="333">
        <f>+'1.2 Cont. Costos Directos'!DH92</f>
        <v>0</v>
      </c>
      <c r="E16" s="333">
        <f>+'1.2 Cont. Costos Directos'!DI92</f>
        <v>0</v>
      </c>
      <c r="F16" s="333">
        <f>+'1.2 Cont. Costos Directos'!DJ92</f>
        <v>0</v>
      </c>
      <c r="G16" s="333">
        <f>+'1.2 Cont. Costos Directos'!DK92</f>
        <v>0</v>
      </c>
      <c r="H16" s="333">
        <f>+'1.2 Cont. Costos Directos'!DL92</f>
        <v>0</v>
      </c>
      <c r="I16" s="333">
        <f>+'1.2 Cont. Costos Directos'!DM92</f>
        <v>0</v>
      </c>
      <c r="J16" s="333">
        <f>+'1.2 Cont. Costos Directos'!DN92</f>
        <v>0</v>
      </c>
      <c r="K16" s="333">
        <f>+'1.2 Cont. Costos Directos'!DO92</f>
        <v>0</v>
      </c>
      <c r="L16" s="435">
        <f>+'1.3 Cont. Costos Indirectos'!$N$40</f>
        <v>0</v>
      </c>
      <c r="M16" s="435">
        <f>+'1.3 Cont. Costos Indirectos'!$N$41</f>
        <v>0</v>
      </c>
      <c r="N16" s="435">
        <f>+'1.3 Cont. Costos Indirectos'!$N$42</f>
        <v>0</v>
      </c>
      <c r="O16" s="435">
        <f>+'1.3 Cont. Costos Indirectos'!$N$43</f>
        <v>0</v>
      </c>
      <c r="P16" s="435">
        <f>+'1.3 Cont. Costos Indirectos'!$N$44</f>
        <v>0</v>
      </c>
      <c r="Q16" s="435">
        <f>+'1.3 Cont. Costos Indirectos'!$N$45</f>
        <v>0</v>
      </c>
      <c r="R16" s="435">
        <f>+'1.3 Cont. Costos Indirectos'!$N$46</f>
        <v>0</v>
      </c>
      <c r="S16" s="435">
        <f>+'1.3 Cont. Costos Indirectos'!$N$47</f>
        <v>0</v>
      </c>
      <c r="T16" s="435">
        <f>+'1.3 Cont. Costos Indirectos'!$N$48</f>
        <v>0</v>
      </c>
      <c r="U16" s="435">
        <f>+'1.3 Cont. Costos Indirectos'!$N$49</f>
        <v>0</v>
      </c>
      <c r="V16" s="435">
        <f>+'1.3 Cont. Costos Indirectos'!$N$50</f>
        <v>0</v>
      </c>
      <c r="AA16" s="4"/>
    </row>
    <row r="17" spans="1:27" ht="12" customHeight="1">
      <c r="A17" s="9"/>
      <c r="B17" s="199"/>
      <c r="C17" s="199"/>
      <c r="D17" s="240"/>
      <c r="E17" s="240"/>
      <c r="F17" s="240"/>
      <c r="G17" s="240"/>
      <c r="H17" s="240"/>
      <c r="I17" s="240"/>
      <c r="J17" s="240"/>
      <c r="K17" s="240"/>
      <c r="L17" s="240"/>
      <c r="M17" s="240"/>
      <c r="N17" s="220"/>
      <c r="O17" s="220"/>
      <c r="P17" s="221"/>
      <c r="Q17" s="221"/>
      <c r="R17" s="221"/>
      <c r="S17" s="221"/>
      <c r="T17" s="221"/>
      <c r="U17" s="221"/>
      <c r="V17" s="221"/>
      <c r="W17" s="221"/>
      <c r="X17" s="220"/>
    </row>
    <row r="18" spans="1:27">
      <c r="X18" s="21"/>
      <c r="AA18" s="2"/>
    </row>
    <row r="19" spans="1:27">
      <c r="A19" s="3" t="s">
        <v>325</v>
      </c>
      <c r="B19" s="3"/>
    </row>
    <row r="20" spans="1:27" ht="21" customHeight="1">
      <c r="A20" s="753" t="s">
        <v>326</v>
      </c>
      <c r="B20" s="754"/>
      <c r="C20" s="755"/>
      <c r="D20" s="750" t="s">
        <v>172</v>
      </c>
      <c r="E20" s="750" t="s">
        <v>173</v>
      </c>
    </row>
    <row r="21" spans="1:27" ht="21" customHeight="1">
      <c r="A21" s="756"/>
      <c r="B21" s="757"/>
      <c r="C21" s="758"/>
      <c r="D21" s="751"/>
      <c r="E21" s="751"/>
    </row>
    <row r="22" spans="1:27" ht="15" customHeight="1">
      <c r="A22" s="759" t="s">
        <v>327</v>
      </c>
      <c r="B22" s="761" t="s">
        <v>175</v>
      </c>
      <c r="C22" s="762"/>
      <c r="D22" s="752"/>
      <c r="E22" s="752"/>
    </row>
    <row r="23" spans="1:27" ht="12" customHeight="1">
      <c r="A23" s="760"/>
      <c r="B23" s="730" t="str">
        <f>+CONCATENATE(+'1.4 Costo de Capital'!A$4," Directos")</f>
        <v>Intangibles Directos</v>
      </c>
      <c r="C23" s="731"/>
      <c r="D23" s="205">
        <f>+SUM('1.4 Costo de Capital'!J$31:J$33)</f>
        <v>0</v>
      </c>
      <c r="E23" s="205">
        <f>+SUM('1.4 Costo de Capital'!J$67:J$69)</f>
        <v>0</v>
      </c>
    </row>
    <row r="24" spans="1:27" ht="12" customHeight="1">
      <c r="A24" s="760"/>
      <c r="B24" s="730" t="str">
        <f>+'1.4 Costo de Capital'!A$10</f>
        <v>Terrenos y Construcciones (directos)</v>
      </c>
      <c r="C24" s="731"/>
      <c r="D24" s="205">
        <f>+'1.4 Costo de Capital'!J$36</f>
        <v>0</v>
      </c>
      <c r="E24" s="205">
        <f>+'1.4 Costo de Capital'!J$72</f>
        <v>0</v>
      </c>
    </row>
    <row r="25" spans="1:27" ht="12" customHeight="1">
      <c r="A25" s="760"/>
      <c r="B25" s="730" t="str">
        <f>+'1.4 Costo de Capital'!A$11</f>
        <v>Sistemas de energía</v>
      </c>
      <c r="C25" s="731"/>
      <c r="D25" s="205">
        <f>+'1.4 Costo de Capital'!J$37</f>
        <v>0</v>
      </c>
      <c r="E25" s="205">
        <f>+'1.4 Costo de Capital'!J$73</f>
        <v>0</v>
      </c>
    </row>
    <row r="26" spans="1:27" ht="12" customHeight="1">
      <c r="A26" s="760"/>
      <c r="B26" s="730" t="str">
        <f>+'1.4 Costo de Capital'!A$12</f>
        <v>Aires acondicionados</v>
      </c>
      <c r="C26" s="731"/>
      <c r="D26" s="205">
        <f>+'1.4 Costo de Capital'!J$38</f>
        <v>0</v>
      </c>
      <c r="E26" s="205">
        <f>+'1.4 Costo de Capital'!J$74</f>
        <v>0</v>
      </c>
    </row>
    <row r="27" spans="1:27" ht="12" customHeight="1">
      <c r="A27" s="760"/>
      <c r="B27" s="730" t="str">
        <f>+'1.4 Costo de Capital'!A$13</f>
        <v>Infraestructuras de estaciones base de acceso (Torres)</v>
      </c>
      <c r="C27" s="731"/>
      <c r="D27" s="205">
        <f>+'1.4 Costo de Capital'!J$39</f>
        <v>0</v>
      </c>
      <c r="E27" s="205">
        <f>+'1.4 Costo de Capital'!J$75</f>
        <v>0</v>
      </c>
    </row>
    <row r="28" spans="1:27" ht="12" customHeight="1">
      <c r="A28" s="760"/>
      <c r="B28" s="730" t="str">
        <f>+'1.4 Costo de Capital'!A$14</f>
        <v>Red de Núcleo</v>
      </c>
      <c r="C28" s="731"/>
      <c r="D28" s="205">
        <f>+'1.4 Costo de Capital'!J$40</f>
        <v>0</v>
      </c>
      <c r="E28" s="205">
        <f>+'1.4 Costo de Capital'!J$76</f>
        <v>0</v>
      </c>
    </row>
    <row r="29" spans="1:27" ht="12" customHeight="1">
      <c r="A29" s="760"/>
      <c r="B29" s="730" t="str">
        <f>+'1.4 Costo de Capital'!A$15</f>
        <v>Red de Transmisión</v>
      </c>
      <c r="C29" s="731"/>
      <c r="D29" s="205">
        <f>+'1.4 Costo de Capital'!J$41</f>
        <v>0</v>
      </c>
      <c r="E29" s="205">
        <f>+'1.4 Costo de Capital'!J$77</f>
        <v>0</v>
      </c>
    </row>
    <row r="30" spans="1:27" ht="12" customHeight="1">
      <c r="A30" s="760"/>
      <c r="B30" s="730" t="str">
        <f>+'1.4 Costo de Capital'!A$16</f>
        <v>Red de Conmutación</v>
      </c>
      <c r="C30" s="731"/>
      <c r="D30" s="205">
        <f>+'1.4 Costo de Capital'!J$42</f>
        <v>0</v>
      </c>
      <c r="E30" s="205">
        <f>+'1.4 Costo de Capital'!J$78</f>
        <v>0</v>
      </c>
    </row>
    <row r="31" spans="1:27" ht="12" customHeight="1">
      <c r="A31" s="760"/>
      <c r="B31" s="730" t="str">
        <f>+'1.4 Costo de Capital'!A$17</f>
        <v xml:space="preserve">Red de Acceso </v>
      </c>
      <c r="C31" s="731"/>
      <c r="D31" s="205">
        <f>+'1.4 Costo de Capital'!J$43</f>
        <v>0</v>
      </c>
      <c r="E31" s="205">
        <f>+'1.4 Costo de Capital'!J$79</f>
        <v>0</v>
      </c>
    </row>
    <row r="32" spans="1:27" ht="15" customHeight="1">
      <c r="A32" s="749" t="s">
        <v>176</v>
      </c>
      <c r="B32" s="749"/>
      <c r="C32" s="749"/>
      <c r="D32" s="214" t="s">
        <v>328</v>
      </c>
      <c r="E32" s="215" t="s">
        <v>328</v>
      </c>
    </row>
    <row r="33" ht="15" customHeight="1"/>
  </sheetData>
  <mergeCells count="47">
    <mergeCell ref="I4:I5"/>
    <mergeCell ref="H14:H15"/>
    <mergeCell ref="D13:K13"/>
    <mergeCell ref="L13:V13"/>
    <mergeCell ref="D14:G14"/>
    <mergeCell ref="K14:K15"/>
    <mergeCell ref="L14:L15"/>
    <mergeCell ref="N14:R14"/>
    <mergeCell ref="S14:S15"/>
    <mergeCell ref="T14:T15"/>
    <mergeCell ref="U14:U15"/>
    <mergeCell ref="V14:V15"/>
    <mergeCell ref="N4:N5"/>
    <mergeCell ref="G4:G5"/>
    <mergeCell ref="H4:H5"/>
    <mergeCell ref="B26:C26"/>
    <mergeCell ref="D20:D22"/>
    <mergeCell ref="E20:E22"/>
    <mergeCell ref="L4:M4"/>
    <mergeCell ref="M14:M15"/>
    <mergeCell ref="I14:J14"/>
    <mergeCell ref="A4:C4"/>
    <mergeCell ref="A6:C6"/>
    <mergeCell ref="J4:K4"/>
    <mergeCell ref="A5:C5"/>
    <mergeCell ref="B8:C8"/>
    <mergeCell ref="A7:A9"/>
    <mergeCell ref="B9:C9"/>
    <mergeCell ref="D4:D5"/>
    <mergeCell ref="E4:E5"/>
    <mergeCell ref="F4:F5"/>
    <mergeCell ref="A32:C32"/>
    <mergeCell ref="B7:C7"/>
    <mergeCell ref="A15:C15"/>
    <mergeCell ref="B31:C31"/>
    <mergeCell ref="B30:C30"/>
    <mergeCell ref="B29:C29"/>
    <mergeCell ref="B28:C28"/>
    <mergeCell ref="B27:C27"/>
    <mergeCell ref="B25:C25"/>
    <mergeCell ref="B24:C24"/>
    <mergeCell ref="B23:C23"/>
    <mergeCell ref="B22:C22"/>
    <mergeCell ref="A22:A31"/>
    <mergeCell ref="A20:C21"/>
    <mergeCell ref="A16:C16"/>
    <mergeCell ref="A13:C1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A2:AO49"/>
  <sheetViews>
    <sheetView showGridLines="0" topLeftCell="M8" zoomScale="120" zoomScaleNormal="120" zoomScalePageLayoutView="120" workbookViewId="0">
      <selection activeCell="A2" sqref="A2"/>
    </sheetView>
  </sheetViews>
  <sheetFormatPr baseColWidth="10" defaultColWidth="10.85546875" defaultRowHeight="12"/>
  <cols>
    <col min="1" max="2" width="10.85546875" style="2"/>
    <col min="3" max="3" width="31" style="2" customWidth="1"/>
    <col min="4" max="4" width="16.42578125" style="2" customWidth="1"/>
    <col min="5" max="5" width="16.7109375" style="2" customWidth="1"/>
    <col min="6" max="6" width="15.85546875" style="2" customWidth="1"/>
    <col min="7" max="7" width="15.140625" style="2" customWidth="1"/>
    <col min="8" max="14" width="16.42578125" style="2" customWidth="1"/>
    <col min="15" max="15" width="17.140625" style="2" customWidth="1"/>
    <col min="16" max="16" width="16.42578125" style="2" customWidth="1"/>
    <col min="17" max="17" width="14.7109375" style="2" customWidth="1"/>
    <col min="18" max="18" width="13.42578125" style="2" customWidth="1"/>
    <col min="19" max="22" width="11.42578125" style="2" customWidth="1"/>
    <col min="23" max="23" width="13" style="2" customWidth="1"/>
    <col min="24" max="24" width="12.85546875" style="2" customWidth="1"/>
    <col min="25" max="25" width="11.42578125" style="2" customWidth="1"/>
    <col min="26" max="26" width="12.85546875" style="2" customWidth="1"/>
    <col min="27" max="27" width="15" style="2" customWidth="1"/>
    <col min="28" max="28" width="16.7109375" style="2" customWidth="1"/>
    <col min="29" max="29" width="16.140625" style="2" customWidth="1"/>
    <col min="30" max="38" width="15.140625" style="2" customWidth="1"/>
    <col min="39" max="39" width="15.7109375" style="2" customWidth="1"/>
    <col min="40" max="40" width="8" style="2" bestFit="1" customWidth="1"/>
    <col min="41" max="41" width="9.140625" style="2" customWidth="1"/>
    <col min="42" max="42" width="16.42578125" style="2" customWidth="1"/>
    <col min="43" max="43" width="8" style="2" bestFit="1" customWidth="1"/>
    <col min="44" max="44" width="14" style="2" customWidth="1"/>
    <col min="45" max="45" width="15.140625" style="2" customWidth="1"/>
    <col min="46" max="46" width="18" style="2" bestFit="1" customWidth="1"/>
    <col min="47" max="47" width="21.28515625" style="2" bestFit="1" customWidth="1"/>
    <col min="48" max="48" width="16.85546875" style="2" bestFit="1" customWidth="1"/>
    <col min="49" max="49" width="13" style="2" customWidth="1"/>
    <col min="50" max="50" width="9.28515625" style="2" bestFit="1" customWidth="1"/>
    <col min="51" max="51" width="8.28515625" style="2" bestFit="1" customWidth="1"/>
    <col min="52" max="52" width="11.7109375" style="2" bestFit="1" customWidth="1"/>
    <col min="53" max="16384" width="10.85546875" style="2"/>
  </cols>
  <sheetData>
    <row r="2" spans="1:41">
      <c r="A2" s="3" t="s">
        <v>329</v>
      </c>
      <c r="B2" s="3"/>
    </row>
    <row r="3" spans="1:41" s="20" customFormat="1" ht="15.75">
      <c r="I3" s="71"/>
      <c r="J3" s="71"/>
      <c r="K3" s="71"/>
      <c r="L3" s="72"/>
      <c r="Q3" s="2"/>
      <c r="U3" s="2"/>
    </row>
    <row r="4" spans="1:41" s="20" customFormat="1" ht="32.25" customHeight="1">
      <c r="A4" s="736" t="s">
        <v>330</v>
      </c>
      <c r="B4" s="736"/>
      <c r="C4" s="736"/>
      <c r="D4" s="813" t="s">
        <v>304</v>
      </c>
      <c r="E4" s="813" t="s">
        <v>331</v>
      </c>
      <c r="F4" s="813" t="s">
        <v>332</v>
      </c>
      <c r="G4" s="813" t="s">
        <v>333</v>
      </c>
      <c r="H4" s="813" t="s">
        <v>309</v>
      </c>
      <c r="I4" s="809" t="s">
        <v>334</v>
      </c>
      <c r="J4" s="810"/>
      <c r="K4" s="809" t="s">
        <v>335</v>
      </c>
      <c r="L4" s="830"/>
      <c r="M4" s="810"/>
      <c r="N4" s="809" t="s">
        <v>336</v>
      </c>
      <c r="O4" s="830"/>
      <c r="P4" s="810"/>
      <c r="Q4" s="809" t="s">
        <v>337</v>
      </c>
      <c r="R4" s="830"/>
      <c r="S4" s="830"/>
      <c r="T4" s="810"/>
      <c r="U4" s="821" t="s">
        <v>338</v>
      </c>
      <c r="V4" s="821" t="s">
        <v>339</v>
      </c>
      <c r="W4" s="813" t="s">
        <v>310</v>
      </c>
    </row>
    <row r="5" spans="1:41" s="20" customFormat="1" ht="33.950000000000003" customHeight="1">
      <c r="A5" s="737" t="s">
        <v>140</v>
      </c>
      <c r="B5" s="738"/>
      <c r="C5" s="739"/>
      <c r="D5" s="813"/>
      <c r="E5" s="813"/>
      <c r="F5" s="813"/>
      <c r="G5" s="813"/>
      <c r="H5" s="813"/>
      <c r="I5" s="436" t="s">
        <v>274</v>
      </c>
      <c r="J5" s="436" t="s">
        <v>275</v>
      </c>
      <c r="K5" s="436" t="s">
        <v>311</v>
      </c>
      <c r="L5" s="436" t="s">
        <v>312</v>
      </c>
      <c r="M5" s="436" t="s">
        <v>340</v>
      </c>
      <c r="N5" s="436" t="s">
        <v>311</v>
      </c>
      <c r="O5" s="436" t="s">
        <v>312</v>
      </c>
      <c r="P5" s="436" t="s">
        <v>340</v>
      </c>
      <c r="Q5" s="436" t="s">
        <v>311</v>
      </c>
      <c r="R5" s="436" t="s">
        <v>312</v>
      </c>
      <c r="S5" s="436" t="s">
        <v>340</v>
      </c>
      <c r="T5" s="436" t="s">
        <v>194</v>
      </c>
      <c r="U5" s="822"/>
      <c r="V5" s="822"/>
      <c r="W5" s="813"/>
    </row>
    <row r="6" spans="1:41" s="337" customFormat="1" ht="20.100000000000001" customHeight="1">
      <c r="A6" s="812" t="s">
        <v>185</v>
      </c>
      <c r="B6" s="812"/>
      <c r="C6" s="812"/>
      <c r="D6" s="333">
        <f>+'1.1 Contabilidad Ingresos'!BO111</f>
        <v>0</v>
      </c>
      <c r="E6" s="333">
        <f>+'1.1 Contabilidad Ingresos'!BP111</f>
        <v>0</v>
      </c>
      <c r="F6" s="333">
        <f>+'1.1 Contabilidad Ingresos'!BQ111</f>
        <v>0</v>
      </c>
      <c r="G6" s="333">
        <f>+'1.1 Contabilidad Ingresos'!BR111</f>
        <v>0</v>
      </c>
      <c r="H6" s="333">
        <f>+'1.1 Contabilidad Ingresos'!BS111</f>
        <v>0</v>
      </c>
      <c r="I6" s="333">
        <f>+'1.1 Contabilidad Ingresos'!BT111</f>
        <v>0</v>
      </c>
      <c r="J6" s="333">
        <f>+'1.1 Contabilidad Ingresos'!BU111</f>
        <v>0</v>
      </c>
      <c r="K6" s="333">
        <f>+'1.1 Contabilidad Ingresos'!BV111</f>
        <v>0</v>
      </c>
      <c r="L6" s="333">
        <f>+'1.1 Contabilidad Ingresos'!BW111</f>
        <v>0</v>
      </c>
      <c r="M6" s="333">
        <f>+'1.1 Contabilidad Ingresos'!BX111</f>
        <v>0</v>
      </c>
      <c r="N6" s="333">
        <f>+'1.1 Contabilidad Ingresos'!BY111</f>
        <v>0</v>
      </c>
      <c r="O6" s="333">
        <f>+'1.1 Contabilidad Ingresos'!BZ111</f>
        <v>0</v>
      </c>
      <c r="P6" s="333">
        <f>+'1.1 Contabilidad Ingresos'!CA111</f>
        <v>0</v>
      </c>
      <c r="Q6" s="333">
        <f>+'1.1 Contabilidad Ingresos'!CB111</f>
        <v>0</v>
      </c>
      <c r="R6" s="333">
        <f>+'1.1 Contabilidad Ingresos'!CC111</f>
        <v>0</v>
      </c>
      <c r="S6" s="333">
        <f>+'1.1 Contabilidad Ingresos'!CD111</f>
        <v>0</v>
      </c>
      <c r="T6" s="333">
        <f>+'1.1 Contabilidad Ingresos'!CE111</f>
        <v>0</v>
      </c>
      <c r="U6" s="333">
        <f>+'1.1 Contabilidad Ingresos'!CF111</f>
        <v>0</v>
      </c>
      <c r="V6" s="333">
        <f>+'1.1 Contabilidad Ingresos'!CG111</f>
        <v>0</v>
      </c>
      <c r="W6" s="333">
        <f>+'1.1 Contabilidad Ingresos'!CH111</f>
        <v>0</v>
      </c>
    </row>
    <row r="7" spans="1:41" s="20" customFormat="1" ht="45" customHeight="1">
      <c r="A7" s="759" t="s">
        <v>315</v>
      </c>
      <c r="B7" s="808" t="str">
        <f>+'1.1 Contabilidad Ingresos'!CS117</f>
        <v>Ejemplo: Corresponde a los ingresos que recibe la Empresa de servicio móvil, por servicios o tráfico prestados a la Empresa de servicio de LD del mismo grupo empresarial.</v>
      </c>
      <c r="C7" s="731"/>
      <c r="D7" s="182">
        <f>+'1.1 Contabilidad Ingresos'!BO117</f>
        <v>0</v>
      </c>
      <c r="E7" s="182">
        <f>+'1.1 Contabilidad Ingresos'!BP117</f>
        <v>0</v>
      </c>
      <c r="F7" s="182">
        <f>+'1.1 Contabilidad Ingresos'!BQ117</f>
        <v>0</v>
      </c>
      <c r="G7" s="182">
        <f>+'1.1 Contabilidad Ingresos'!BR117</f>
        <v>0</v>
      </c>
      <c r="H7" s="182">
        <f>+'1.1 Contabilidad Ingresos'!BS117</f>
        <v>0</v>
      </c>
      <c r="I7" s="182">
        <f>+'1.1 Contabilidad Ingresos'!BT117</f>
        <v>0</v>
      </c>
      <c r="J7" s="182">
        <f>+'1.1 Contabilidad Ingresos'!BU117</f>
        <v>0</v>
      </c>
      <c r="K7" s="182">
        <f>+'1.1 Contabilidad Ingresos'!BV117</f>
        <v>0</v>
      </c>
      <c r="L7" s="182">
        <f>+'1.1 Contabilidad Ingresos'!BW117</f>
        <v>0</v>
      </c>
      <c r="M7" s="182">
        <f>+'1.1 Contabilidad Ingresos'!BX117</f>
        <v>0</v>
      </c>
      <c r="N7" s="182">
        <f>+'1.1 Contabilidad Ingresos'!BY117</f>
        <v>0</v>
      </c>
      <c r="O7" s="182">
        <f>+'1.1 Contabilidad Ingresos'!BZ117</f>
        <v>0</v>
      </c>
      <c r="P7" s="182">
        <f>+'1.1 Contabilidad Ingresos'!CA117</f>
        <v>0</v>
      </c>
      <c r="Q7" s="182">
        <f>+'1.1 Contabilidad Ingresos'!CB117</f>
        <v>0</v>
      </c>
      <c r="R7" s="182">
        <f>+'1.1 Contabilidad Ingresos'!CC117</f>
        <v>0</v>
      </c>
      <c r="S7" s="182">
        <f>+'1.1 Contabilidad Ingresos'!CD117</f>
        <v>0</v>
      </c>
      <c r="T7" s="182">
        <f>+'1.1 Contabilidad Ingresos'!CE117</f>
        <v>0</v>
      </c>
      <c r="U7" s="182">
        <f>+'1.1 Contabilidad Ingresos'!CF117</f>
        <v>0</v>
      </c>
      <c r="V7" s="182">
        <f>+'1.1 Contabilidad Ingresos'!CG117</f>
        <v>0</v>
      </c>
      <c r="W7" s="182">
        <f>+'1.1 Contabilidad Ingresos'!CH117</f>
        <v>0</v>
      </c>
    </row>
    <row r="8" spans="1:41" s="3" customFormat="1" ht="45" customHeight="1">
      <c r="A8" s="760"/>
      <c r="B8" s="808"/>
      <c r="C8" s="731"/>
      <c r="D8" s="182"/>
      <c r="E8" s="182"/>
      <c r="F8" s="182"/>
      <c r="G8" s="182"/>
      <c r="H8" s="182"/>
      <c r="I8" s="182"/>
      <c r="J8" s="182"/>
      <c r="K8" s="182"/>
      <c r="L8" s="182"/>
      <c r="M8" s="182"/>
      <c r="N8" s="182"/>
      <c r="O8" s="182"/>
      <c r="P8" s="182"/>
      <c r="Q8" s="182"/>
      <c r="R8" s="182"/>
      <c r="S8" s="182"/>
      <c r="T8" s="182"/>
      <c r="U8" s="182"/>
      <c r="V8" s="182"/>
      <c r="W8" s="182"/>
    </row>
    <row r="9" spans="1:41" s="3" customFormat="1" ht="45" customHeight="1">
      <c r="A9" s="814"/>
      <c r="B9" s="808"/>
      <c r="C9" s="731"/>
      <c r="D9" s="182"/>
      <c r="E9" s="182"/>
      <c r="F9" s="182"/>
      <c r="G9" s="182"/>
      <c r="H9" s="182"/>
      <c r="I9" s="182"/>
      <c r="J9" s="182"/>
      <c r="K9" s="182"/>
      <c r="L9" s="182"/>
      <c r="M9" s="182"/>
      <c r="N9" s="182"/>
      <c r="O9" s="182"/>
      <c r="P9" s="182"/>
      <c r="Q9" s="182"/>
      <c r="R9" s="182"/>
      <c r="S9" s="182"/>
      <c r="T9" s="182"/>
      <c r="U9" s="182"/>
      <c r="V9" s="182"/>
      <c r="W9" s="182"/>
    </row>
    <row r="10" spans="1:41" s="185" customFormat="1" ht="15" customHeight="1">
      <c r="A10" s="47"/>
      <c r="B10" s="47"/>
      <c r="C10" s="47"/>
      <c r="D10" s="11"/>
      <c r="E10" s="11"/>
      <c r="F10" s="11"/>
      <c r="G10" s="11"/>
      <c r="H10" s="11"/>
      <c r="I10" s="11"/>
      <c r="J10" s="11"/>
      <c r="K10" s="11"/>
      <c r="L10" s="11"/>
      <c r="M10" s="11"/>
      <c r="N10" s="11"/>
      <c r="O10" s="11"/>
      <c r="P10" s="11"/>
      <c r="Q10" s="11"/>
      <c r="R10" s="11"/>
      <c r="S10" s="11"/>
      <c r="T10" s="11"/>
      <c r="U10" s="11"/>
      <c r="V10" s="11"/>
      <c r="W10" s="11"/>
      <c r="X10" s="11"/>
    </row>
    <row r="11" spans="1:41" s="20" customFormat="1"/>
    <row r="12" spans="1:41">
      <c r="A12" s="3" t="s">
        <v>341</v>
      </c>
      <c r="B12" s="3"/>
    </row>
    <row r="13" spans="1:41">
      <c r="A13" s="3"/>
      <c r="B13" s="3"/>
    </row>
    <row r="14" spans="1:41" s="20" customFormat="1" ht="22.5" customHeight="1">
      <c r="A14" s="753" t="s">
        <v>342</v>
      </c>
      <c r="B14" s="754"/>
      <c r="C14" s="755"/>
      <c r="D14" s="815" t="s">
        <v>318</v>
      </c>
      <c r="E14" s="816"/>
      <c r="F14" s="816"/>
      <c r="G14" s="816"/>
      <c r="H14" s="816"/>
      <c r="I14" s="816"/>
      <c r="J14" s="816"/>
      <c r="K14" s="816"/>
      <c r="L14" s="816"/>
      <c r="M14" s="816"/>
      <c r="N14" s="816"/>
      <c r="O14" s="816"/>
      <c r="P14" s="816"/>
      <c r="Q14" s="816"/>
      <c r="R14" s="816"/>
      <c r="S14" s="816"/>
      <c r="T14" s="817"/>
      <c r="U14" s="825" t="str">
        <f>+'2.1, 2.2, 2.3 FIJO VOZ'!S10</f>
        <v>Costos Indirectos y/o Comunes</v>
      </c>
      <c r="V14" s="826"/>
      <c r="W14" s="826"/>
      <c r="X14" s="826"/>
      <c r="Y14" s="826"/>
      <c r="Z14" s="826"/>
      <c r="AA14" s="826"/>
      <c r="AB14" s="826"/>
      <c r="AC14" s="826"/>
      <c r="AD14" s="826"/>
      <c r="AE14" s="826"/>
      <c r="AM14" s="8"/>
    </row>
    <row r="15" spans="1:41" s="20" customFormat="1" ht="27.95" customHeight="1">
      <c r="A15" s="756"/>
      <c r="B15" s="757"/>
      <c r="C15" s="758"/>
      <c r="D15" s="818" t="s">
        <v>319</v>
      </c>
      <c r="E15" s="819"/>
      <c r="F15" s="819"/>
      <c r="G15" s="819"/>
      <c r="H15" s="819"/>
      <c r="I15" s="819"/>
      <c r="J15" s="819"/>
      <c r="K15" s="819"/>
      <c r="L15" s="819"/>
      <c r="M15" s="819"/>
      <c r="N15" s="819"/>
      <c r="O15" s="819"/>
      <c r="P15" s="819"/>
      <c r="Q15" s="819"/>
      <c r="R15" s="820"/>
      <c r="S15" s="821" t="s">
        <v>343</v>
      </c>
      <c r="T15" s="821" t="s">
        <v>320</v>
      </c>
      <c r="U15" s="823" t="str">
        <f>+'2.1, 2.2, 2.3 FIJO VOZ'!S11</f>
        <v>Costos de Personal indirectos</v>
      </c>
      <c r="V15" s="823" t="str">
        <f>+'2.1, 2.2, 2.3 FIJO VOZ'!T11</f>
        <v>Otros Mantenimientos</v>
      </c>
      <c r="W15" s="827" t="str">
        <f>+'2.1, 2.2, 2.3 FIJO VOZ'!U11</f>
        <v>Costos de Ventas</v>
      </c>
      <c r="X15" s="828"/>
      <c r="Y15" s="828"/>
      <c r="Z15" s="828"/>
      <c r="AA15" s="829"/>
      <c r="AB15" s="823" t="str">
        <f>+'2.1, 2.2, 2.3 FIJO VOZ'!Z11</f>
        <v>Costos Administrativos</v>
      </c>
      <c r="AC15" s="823" t="str">
        <f>+'2.1, 2.2, 2.3 FIJO VOZ'!AA11</f>
        <v xml:space="preserve">Gastos por Provisiones </v>
      </c>
      <c r="AD15" s="823" t="str">
        <f>+'2.1, 2.2, 2.3 FIJO VOZ'!AB11</f>
        <v>Gastos Depreciaciones y Amortizaciones Indirectos</v>
      </c>
      <c r="AE15" s="823" t="str">
        <f>+'2.1, 2.2, 2.3 FIJO VOZ'!AC11</f>
        <v>Otros Indirectos</v>
      </c>
      <c r="AM15" s="8"/>
      <c r="AN15" s="8"/>
      <c r="AO15" s="8"/>
    </row>
    <row r="16" spans="1:41" s="57" customFormat="1" ht="36.950000000000003" customHeight="1">
      <c r="A16" s="799" t="s">
        <v>158</v>
      </c>
      <c r="B16" s="800"/>
      <c r="C16" s="801"/>
      <c r="D16" s="79" t="s">
        <v>195</v>
      </c>
      <c r="E16" s="79" t="s">
        <v>323</v>
      </c>
      <c r="F16" s="79" t="s">
        <v>344</v>
      </c>
      <c r="G16" s="79" t="s">
        <v>340</v>
      </c>
      <c r="H16" s="436" t="s">
        <v>345</v>
      </c>
      <c r="I16" s="436" t="s">
        <v>346</v>
      </c>
      <c r="J16" s="436" t="s">
        <v>347</v>
      </c>
      <c r="K16" s="436" t="s">
        <v>348</v>
      </c>
      <c r="L16" s="436" t="s">
        <v>349</v>
      </c>
      <c r="M16" s="436" t="s">
        <v>350</v>
      </c>
      <c r="N16" s="436" t="s">
        <v>351</v>
      </c>
      <c r="O16" s="436" t="s">
        <v>352</v>
      </c>
      <c r="P16" s="436" t="s">
        <v>353</v>
      </c>
      <c r="Q16" s="436" t="s">
        <v>354</v>
      </c>
      <c r="R16" s="436" t="s">
        <v>338</v>
      </c>
      <c r="S16" s="822"/>
      <c r="T16" s="822"/>
      <c r="U16" s="824"/>
      <c r="V16" s="824"/>
      <c r="W16" s="117" t="str">
        <f>+'2.1, 2.2, 2.3 FIJO VOZ'!U12</f>
        <v xml:space="preserve">Atención al Cliente </v>
      </c>
      <c r="X16" s="117" t="str">
        <f>+'2.1, 2.2, 2.3 FIJO VOZ'!V12</f>
        <v xml:space="preserve">Mercadeo y Publicidad </v>
      </c>
      <c r="Y16" s="117" t="str">
        <f>+'2.1, 2.2, 2.3 FIJO VOZ'!W12</f>
        <v>Tarificación, Facturación, Recaudo</v>
      </c>
      <c r="Z16" s="117" t="str">
        <f>+'2.1, 2.2, 2.3 FIJO VOZ'!X12</f>
        <v>Tasas Indirectas</v>
      </c>
      <c r="AA16" s="117" t="str">
        <f>+'2.1, 2.2, 2.3 FIJO VOZ'!Y12</f>
        <v>Otros (Costos de Ventas)</v>
      </c>
      <c r="AB16" s="824"/>
      <c r="AC16" s="824"/>
      <c r="AD16" s="824"/>
      <c r="AE16" s="824"/>
      <c r="AM16" s="434"/>
      <c r="AN16" s="434"/>
      <c r="AO16" s="434"/>
    </row>
    <row r="17" spans="1:41" s="337" customFormat="1" ht="20.100000000000001" customHeight="1">
      <c r="A17" s="772" t="s">
        <v>169</v>
      </c>
      <c r="B17" s="773"/>
      <c r="C17" s="774"/>
      <c r="D17" s="333">
        <f>+'1.2 Cont. Costos Directos'!DP92</f>
        <v>0</v>
      </c>
      <c r="E17" s="333">
        <f>+'1.2 Cont. Costos Directos'!DQ92</f>
        <v>0</v>
      </c>
      <c r="F17" s="333">
        <f>+'1.2 Cont. Costos Directos'!DR92</f>
        <v>0</v>
      </c>
      <c r="G17" s="333">
        <f>+'1.2 Cont. Costos Directos'!DS92</f>
        <v>0</v>
      </c>
      <c r="H17" s="333">
        <f>+'1.2 Cont. Costos Directos'!DT92</f>
        <v>0</v>
      </c>
      <c r="I17" s="333">
        <f>+'1.2 Cont. Costos Directos'!DU92</f>
        <v>0</v>
      </c>
      <c r="J17" s="333">
        <f>+'1.2 Cont. Costos Directos'!DV92</f>
        <v>0</v>
      </c>
      <c r="K17" s="333">
        <f>+'1.2 Cont. Costos Directos'!DW92</f>
        <v>0</v>
      </c>
      <c r="L17" s="333">
        <f>+'1.2 Cont. Costos Directos'!DX92</f>
        <v>0</v>
      </c>
      <c r="M17" s="333">
        <f>+'1.2 Cont. Costos Directos'!DY92</f>
        <v>0</v>
      </c>
      <c r="N17" s="333">
        <f>+'1.2 Cont. Costos Directos'!DZ92</f>
        <v>0</v>
      </c>
      <c r="O17" s="333">
        <f>+'1.2 Cont. Costos Directos'!EA92</f>
        <v>0</v>
      </c>
      <c r="P17" s="333">
        <f>+'1.2 Cont. Costos Directos'!EB92</f>
        <v>0</v>
      </c>
      <c r="Q17" s="333">
        <f>+'1.2 Cont. Costos Directos'!EC92</f>
        <v>0</v>
      </c>
      <c r="R17" s="333">
        <f>+'1.2 Cont. Costos Directos'!ED92</f>
        <v>0</v>
      </c>
      <c r="S17" s="333">
        <f>+'1.2 Cont. Costos Directos'!EE92</f>
        <v>0</v>
      </c>
      <c r="T17" s="333">
        <f>+'1.2 Cont. Costos Directos'!EF92</f>
        <v>0</v>
      </c>
      <c r="U17" s="435">
        <f>+'1.3 Cont. Costos Indirectos'!$O$40</f>
        <v>0</v>
      </c>
      <c r="V17" s="435">
        <f>+'1.3 Cont. Costos Indirectos'!$O$41</f>
        <v>0</v>
      </c>
      <c r="W17" s="435">
        <f>+'1.3 Cont. Costos Indirectos'!$O$42</f>
        <v>0</v>
      </c>
      <c r="X17" s="435">
        <f>+'1.3 Cont. Costos Indirectos'!$O$43</f>
        <v>0</v>
      </c>
      <c r="Y17" s="435">
        <f>+'1.3 Cont. Costos Indirectos'!$O$44</f>
        <v>0</v>
      </c>
      <c r="Z17" s="435">
        <f>+'1.3 Cont. Costos Indirectos'!$O$45</f>
        <v>0</v>
      </c>
      <c r="AA17" s="435">
        <f>+'1.3 Cont. Costos Indirectos'!$O$46</f>
        <v>0</v>
      </c>
      <c r="AB17" s="435">
        <f>+'1.3 Cont. Costos Indirectos'!$O$47</f>
        <v>0</v>
      </c>
      <c r="AC17" s="435">
        <f>+'1.3 Cont. Costos Indirectos'!$O$48</f>
        <v>0</v>
      </c>
      <c r="AD17" s="435">
        <f>+'1.3 Cont. Costos Indirectos'!$O$49</f>
        <v>0</v>
      </c>
      <c r="AE17" s="435">
        <f>+'1.3 Cont. Costos Indirectos'!$O$50</f>
        <v>0</v>
      </c>
      <c r="AM17" s="338"/>
      <c r="AN17" s="62"/>
      <c r="AO17" s="62"/>
    </row>
    <row r="18" spans="1:41" s="20" customFormat="1">
      <c r="A18" s="10"/>
      <c r="B18" s="10"/>
      <c r="C18" s="10"/>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60"/>
      <c r="AJ18" s="59"/>
      <c r="AK18" s="59"/>
      <c r="AL18" s="59"/>
      <c r="AM18" s="59"/>
      <c r="AN18" s="59"/>
      <c r="AO18" s="59"/>
    </row>
    <row r="19" spans="1:41" ht="16.5" customHeight="1">
      <c r="A19" s="3" t="s">
        <v>355</v>
      </c>
      <c r="B19" s="3"/>
    </row>
    <row r="20" spans="1:41" s="20" customFormat="1"/>
    <row r="21" spans="1:41" s="20" customFormat="1" ht="18" customHeight="1">
      <c r="A21" s="753" t="s">
        <v>356</v>
      </c>
      <c r="B21" s="754"/>
      <c r="C21" s="755"/>
      <c r="D21" s="750" t="s">
        <v>172</v>
      </c>
      <c r="E21" s="750" t="s">
        <v>173</v>
      </c>
    </row>
    <row r="22" spans="1:41" s="20" customFormat="1" ht="21" customHeight="1">
      <c r="A22" s="756"/>
      <c r="B22" s="757"/>
      <c r="C22" s="758"/>
      <c r="D22" s="751"/>
      <c r="E22" s="751"/>
    </row>
    <row r="23" spans="1:41" s="20" customFormat="1" ht="12" customHeight="1">
      <c r="A23" s="759" t="s">
        <v>174</v>
      </c>
      <c r="B23" s="761" t="s">
        <v>175</v>
      </c>
      <c r="C23" s="762"/>
      <c r="D23" s="752"/>
      <c r="E23" s="752"/>
    </row>
    <row r="24" spans="1:41" s="20" customFormat="1" ht="12" customHeight="1">
      <c r="A24" s="760"/>
      <c r="B24" s="730" t="str">
        <f>+CONCATENATE(+'1.4 Costo de Capital'!A$4," Directos")</f>
        <v>Intangibles Directos</v>
      </c>
      <c r="C24" s="731"/>
      <c r="D24" s="205">
        <f>+SUM('1.4 Costo de Capital'!K$31:K$33)</f>
        <v>0</v>
      </c>
      <c r="E24" s="205">
        <f>+SUM('1.4 Costo de Capital'!K$67:K$69)</f>
        <v>0</v>
      </c>
    </row>
    <row r="25" spans="1:41" s="20" customFormat="1" ht="12" customHeight="1">
      <c r="A25" s="760"/>
      <c r="B25" s="730" t="str">
        <f>+'1.4 Costo de Capital'!A$10</f>
        <v>Terrenos y Construcciones (directos)</v>
      </c>
      <c r="C25" s="731"/>
      <c r="D25" s="205">
        <f>+'1.4 Costo de Capital'!K$36</f>
        <v>0</v>
      </c>
      <c r="E25" s="205">
        <f>+'1.4 Costo de Capital'!K$72</f>
        <v>0</v>
      </c>
    </row>
    <row r="26" spans="1:41" s="20" customFormat="1" ht="12" customHeight="1">
      <c r="A26" s="760"/>
      <c r="B26" s="730" t="str">
        <f>+'1.4 Costo de Capital'!A$11</f>
        <v>Sistemas de energía</v>
      </c>
      <c r="C26" s="731"/>
      <c r="D26" s="205">
        <f>+'1.4 Costo de Capital'!K$37</f>
        <v>0</v>
      </c>
      <c r="E26" s="205">
        <f>+'1.4 Costo de Capital'!K$73</f>
        <v>0</v>
      </c>
    </row>
    <row r="27" spans="1:41" s="20" customFormat="1" ht="12" customHeight="1">
      <c r="A27" s="760"/>
      <c r="B27" s="730" t="str">
        <f>+'1.4 Costo de Capital'!A$12</f>
        <v>Aires acondicionados</v>
      </c>
      <c r="C27" s="731"/>
      <c r="D27" s="205">
        <f>+'1.4 Costo de Capital'!K$38</f>
        <v>0</v>
      </c>
      <c r="E27" s="205">
        <f>+'1.4 Costo de Capital'!K$74</f>
        <v>0</v>
      </c>
    </row>
    <row r="28" spans="1:41" s="20" customFormat="1" ht="12" customHeight="1">
      <c r="A28" s="760"/>
      <c r="B28" s="730" t="str">
        <f>+'1.4 Costo de Capital'!A$13</f>
        <v>Infraestructuras de estaciones base de acceso (Torres)</v>
      </c>
      <c r="C28" s="731"/>
      <c r="D28" s="205">
        <f>+'1.4 Costo de Capital'!K$39</f>
        <v>0</v>
      </c>
      <c r="E28" s="205">
        <f>+'1.4 Costo de Capital'!K$75</f>
        <v>0</v>
      </c>
    </row>
    <row r="29" spans="1:41" s="20" customFormat="1" ht="12" customHeight="1">
      <c r="A29" s="760"/>
      <c r="B29" s="730" t="str">
        <f>+'1.4 Costo de Capital'!A$14</f>
        <v>Red de Núcleo</v>
      </c>
      <c r="C29" s="731"/>
      <c r="D29" s="205">
        <f>+'1.4 Costo de Capital'!K$40</f>
        <v>0</v>
      </c>
      <c r="E29" s="205">
        <f>+'1.4 Costo de Capital'!K$76</f>
        <v>0</v>
      </c>
    </row>
    <row r="30" spans="1:41" s="20" customFormat="1" ht="12" customHeight="1">
      <c r="A30" s="760"/>
      <c r="B30" s="730" t="str">
        <f>+'1.4 Costo de Capital'!A$15</f>
        <v>Red de Transmisión</v>
      </c>
      <c r="C30" s="731"/>
      <c r="D30" s="205">
        <f>+'1.4 Costo de Capital'!K$41</f>
        <v>0</v>
      </c>
      <c r="E30" s="205">
        <f>+'1.4 Costo de Capital'!K$77</f>
        <v>0</v>
      </c>
    </row>
    <row r="31" spans="1:41" s="20" customFormat="1" ht="12" customHeight="1">
      <c r="A31" s="760"/>
      <c r="B31" s="730" t="str">
        <f>+'1.4 Costo de Capital'!A$16</f>
        <v>Red de Conmutación</v>
      </c>
      <c r="C31" s="731"/>
      <c r="D31" s="205">
        <f>+'1.4 Costo de Capital'!K$42</f>
        <v>0</v>
      </c>
      <c r="E31" s="205">
        <f>+'1.4 Costo de Capital'!K$78</f>
        <v>0</v>
      </c>
    </row>
    <row r="32" spans="1:41" s="20" customFormat="1" ht="12" customHeight="1">
      <c r="A32" s="760"/>
      <c r="B32" s="730" t="str">
        <f>+'1.4 Costo de Capital'!A$17</f>
        <v xml:space="preserve">Red de Acceso </v>
      </c>
      <c r="C32" s="731"/>
      <c r="D32" s="205">
        <f>+'1.4 Costo de Capital'!K$43</f>
        <v>0</v>
      </c>
      <c r="E32" s="205">
        <f>+'1.4 Costo de Capital'!K$79</f>
        <v>0</v>
      </c>
    </row>
    <row r="33" spans="1:16" s="20" customFormat="1" ht="12" customHeight="1">
      <c r="A33" s="749" t="s">
        <v>176</v>
      </c>
      <c r="B33" s="749"/>
      <c r="C33" s="749"/>
      <c r="D33" s="214" t="s">
        <v>328</v>
      </c>
      <c r="E33" s="215" t="s">
        <v>328</v>
      </c>
    </row>
    <row r="34" spans="1:16">
      <c r="F34" s="20"/>
      <c r="G34" s="20"/>
      <c r="H34" s="20"/>
      <c r="I34" s="20"/>
      <c r="J34" s="20"/>
      <c r="K34" s="20"/>
      <c r="L34" s="20"/>
      <c r="M34" s="20"/>
      <c r="N34" s="20"/>
      <c r="O34" s="20"/>
      <c r="P34" s="20"/>
    </row>
    <row r="35" spans="1:16">
      <c r="F35" s="20"/>
      <c r="G35" s="20"/>
      <c r="H35" s="20"/>
      <c r="I35" s="20"/>
      <c r="J35" s="20"/>
      <c r="K35" s="20"/>
      <c r="L35" s="20"/>
      <c r="M35" s="20"/>
      <c r="N35" s="20"/>
      <c r="O35" s="20"/>
      <c r="P35" s="20"/>
    </row>
    <row r="36" spans="1:16">
      <c r="F36" s="20"/>
      <c r="G36" s="20"/>
      <c r="H36" s="20"/>
      <c r="I36" s="20"/>
      <c r="J36" s="20"/>
      <c r="K36" s="20"/>
      <c r="L36" s="20"/>
      <c r="M36" s="20"/>
      <c r="N36" s="20"/>
      <c r="O36" s="20"/>
      <c r="P36" s="20"/>
    </row>
    <row r="37" spans="1:16">
      <c r="F37" s="20"/>
      <c r="G37" s="20"/>
      <c r="H37" s="20"/>
      <c r="I37" s="20"/>
      <c r="J37" s="20"/>
      <c r="K37" s="20"/>
      <c r="L37" s="20"/>
      <c r="M37" s="20"/>
      <c r="N37" s="20"/>
      <c r="O37" s="20"/>
      <c r="P37" s="20"/>
    </row>
    <row r="38" spans="1:16">
      <c r="F38" s="20"/>
      <c r="G38" s="20"/>
      <c r="H38" s="20"/>
      <c r="I38" s="20"/>
      <c r="J38" s="20"/>
      <c r="K38" s="20"/>
      <c r="L38" s="20"/>
      <c r="M38" s="20"/>
      <c r="N38" s="20"/>
      <c r="O38" s="20"/>
      <c r="P38" s="20"/>
    </row>
    <row r="39" spans="1:16">
      <c r="F39" s="20"/>
      <c r="G39" s="20"/>
      <c r="H39" s="20"/>
      <c r="I39" s="20"/>
      <c r="J39" s="20"/>
      <c r="K39" s="20"/>
      <c r="L39" s="20"/>
      <c r="M39" s="20"/>
      <c r="N39" s="20"/>
      <c r="O39" s="20"/>
      <c r="P39" s="20"/>
    </row>
    <row r="40" spans="1:16">
      <c r="F40" s="20"/>
      <c r="G40" s="20"/>
      <c r="H40" s="20"/>
      <c r="I40" s="20"/>
      <c r="J40" s="20"/>
      <c r="K40" s="20"/>
      <c r="L40" s="20"/>
      <c r="M40" s="20"/>
      <c r="N40" s="20"/>
      <c r="O40" s="20"/>
      <c r="P40" s="20"/>
    </row>
    <row r="41" spans="1:16">
      <c r="F41" s="20"/>
      <c r="G41" s="20"/>
      <c r="H41" s="20"/>
      <c r="I41" s="20"/>
      <c r="J41" s="20"/>
      <c r="K41" s="20"/>
      <c r="L41" s="20"/>
      <c r="M41" s="20"/>
      <c r="N41" s="20"/>
      <c r="O41" s="20"/>
      <c r="P41" s="20"/>
    </row>
    <row r="42" spans="1:16">
      <c r="F42" s="20"/>
      <c r="G42" s="20"/>
      <c r="H42" s="20"/>
      <c r="I42" s="20"/>
      <c r="J42" s="20"/>
      <c r="K42" s="20"/>
      <c r="L42" s="20"/>
      <c r="M42" s="20"/>
      <c r="N42" s="20"/>
      <c r="O42" s="20"/>
      <c r="P42" s="20"/>
    </row>
    <row r="43" spans="1:16">
      <c r="F43" s="20"/>
      <c r="G43" s="20"/>
      <c r="H43" s="20"/>
      <c r="I43" s="20"/>
      <c r="J43" s="20"/>
      <c r="K43" s="20"/>
      <c r="L43" s="20"/>
      <c r="M43" s="20"/>
      <c r="N43" s="20"/>
      <c r="O43" s="20"/>
      <c r="P43" s="20"/>
    </row>
    <row r="44" spans="1:16">
      <c r="F44" s="20"/>
      <c r="G44" s="20"/>
      <c r="H44" s="20"/>
      <c r="I44" s="20"/>
      <c r="J44" s="20"/>
      <c r="K44" s="20"/>
      <c r="L44" s="20"/>
      <c r="M44" s="20"/>
      <c r="N44" s="20"/>
      <c r="O44" s="20"/>
      <c r="P44" s="20"/>
    </row>
    <row r="45" spans="1:16">
      <c r="F45" s="20"/>
      <c r="G45" s="20"/>
      <c r="H45" s="20"/>
      <c r="I45" s="20"/>
      <c r="J45" s="20"/>
      <c r="K45" s="20"/>
      <c r="L45" s="20"/>
      <c r="M45" s="20"/>
      <c r="N45" s="20"/>
      <c r="O45" s="20"/>
      <c r="P45" s="20"/>
    </row>
    <row r="46" spans="1:16">
      <c r="F46" s="20"/>
      <c r="G46" s="20"/>
      <c r="H46" s="20"/>
      <c r="I46" s="20"/>
      <c r="J46" s="20"/>
      <c r="K46" s="20"/>
      <c r="L46" s="20"/>
      <c r="M46" s="20"/>
      <c r="N46" s="20"/>
      <c r="O46" s="20"/>
      <c r="P46" s="20"/>
    </row>
    <row r="47" spans="1:16">
      <c r="F47" s="20"/>
      <c r="G47" s="20"/>
      <c r="H47" s="20"/>
      <c r="I47" s="20"/>
      <c r="J47" s="20"/>
      <c r="K47" s="20"/>
      <c r="L47" s="20"/>
      <c r="M47" s="20"/>
      <c r="N47" s="20"/>
      <c r="O47" s="20"/>
      <c r="P47" s="20"/>
    </row>
    <row r="48" spans="1:16">
      <c r="F48" s="20"/>
      <c r="G48" s="20"/>
      <c r="H48" s="20"/>
      <c r="I48" s="20"/>
      <c r="J48" s="20"/>
      <c r="K48" s="20"/>
      <c r="L48" s="20"/>
      <c r="M48" s="20"/>
      <c r="N48" s="20"/>
      <c r="O48" s="20"/>
      <c r="P48" s="20"/>
    </row>
    <row r="49" spans="6:16">
      <c r="F49" s="20"/>
      <c r="G49" s="20"/>
      <c r="H49" s="20"/>
      <c r="I49" s="20"/>
      <c r="J49" s="20"/>
      <c r="K49" s="20"/>
      <c r="L49" s="20"/>
      <c r="M49" s="20"/>
      <c r="N49" s="20"/>
      <c r="O49" s="20"/>
      <c r="P49" s="20"/>
    </row>
  </sheetData>
  <mergeCells count="49">
    <mergeCell ref="H4:H5"/>
    <mergeCell ref="D15:R15"/>
    <mergeCell ref="D14:T14"/>
    <mergeCell ref="S15:S16"/>
    <mergeCell ref="T15:T16"/>
    <mergeCell ref="D4:D5"/>
    <mergeCell ref="E4:E5"/>
    <mergeCell ref="F4:F5"/>
    <mergeCell ref="G4:G5"/>
    <mergeCell ref="W4:W5"/>
    <mergeCell ref="I4:J4"/>
    <mergeCell ref="K4:M4"/>
    <mergeCell ref="N4:P4"/>
    <mergeCell ref="Q4:T4"/>
    <mergeCell ref="U4:U5"/>
    <mergeCell ref="V4:V5"/>
    <mergeCell ref="A4:C4"/>
    <mergeCell ref="A14:C15"/>
    <mergeCell ref="B7:C7"/>
    <mergeCell ref="B8:C8"/>
    <mergeCell ref="B9:C9"/>
    <mergeCell ref="A6:C6"/>
    <mergeCell ref="A5:C5"/>
    <mergeCell ref="A7:A9"/>
    <mergeCell ref="A33:C33"/>
    <mergeCell ref="D21:D23"/>
    <mergeCell ref="E21:E23"/>
    <mergeCell ref="A23:A32"/>
    <mergeCell ref="A21:C22"/>
    <mergeCell ref="B23:C23"/>
    <mergeCell ref="B24:C24"/>
    <mergeCell ref="B25:C25"/>
    <mergeCell ref="B26:C26"/>
    <mergeCell ref="B28:C28"/>
    <mergeCell ref="B29:C29"/>
    <mergeCell ref="B30:C30"/>
    <mergeCell ref="B31:C31"/>
    <mergeCell ref="B32:C32"/>
    <mergeCell ref="B27:C27"/>
    <mergeCell ref="A16:C16"/>
    <mergeCell ref="A17:C17"/>
    <mergeCell ref="AD15:AD16"/>
    <mergeCell ref="AC15:AC16"/>
    <mergeCell ref="U14:AE14"/>
    <mergeCell ref="U15:U16"/>
    <mergeCell ref="V15:V16"/>
    <mergeCell ref="W15:AA15"/>
    <mergeCell ref="AB15:AB16"/>
    <mergeCell ref="AE15:AE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sheetPr>
  <dimension ref="A2:X34"/>
  <sheetViews>
    <sheetView showGridLines="0" zoomScale="114" workbookViewId="0">
      <selection activeCell="A2" sqref="A2"/>
    </sheetView>
  </sheetViews>
  <sheetFormatPr baseColWidth="10" defaultColWidth="10.85546875" defaultRowHeight="12"/>
  <cols>
    <col min="1" max="1" width="10.42578125" style="2" customWidth="1"/>
    <col min="2" max="2" width="15.42578125" style="2" customWidth="1"/>
    <col min="3" max="3" width="29.28515625" style="2" customWidth="1"/>
    <col min="4" max="4" width="13.42578125" style="2" customWidth="1"/>
    <col min="5" max="5" width="14.28515625" style="2" customWidth="1"/>
    <col min="6" max="8" width="11.85546875" style="2" customWidth="1"/>
    <col min="9" max="9" width="12.28515625" style="2" customWidth="1"/>
    <col min="10" max="10" width="12.42578125" style="2" customWidth="1"/>
    <col min="11" max="11" width="14" style="2" customWidth="1"/>
    <col min="12" max="12" width="15.85546875" style="2" customWidth="1"/>
    <col min="13" max="13" width="18.42578125" style="2" customWidth="1"/>
    <col min="14" max="14" width="14.42578125" style="2" customWidth="1"/>
    <col min="15" max="15" width="12.7109375" style="2" customWidth="1"/>
    <col min="16" max="16" width="9.85546875" style="2" customWidth="1"/>
    <col min="17" max="17" width="12.7109375" style="2" customWidth="1"/>
    <col min="18" max="18" width="13.85546875" style="2" customWidth="1"/>
    <col min="19" max="19" width="14.85546875" style="2" customWidth="1"/>
    <col min="20" max="21" width="12.7109375" style="2" customWidth="1"/>
    <col min="22" max="22" width="15.42578125" style="2" customWidth="1"/>
    <col min="23" max="23" width="17.28515625" style="21" customWidth="1"/>
    <col min="24" max="24" width="13.28515625" style="2" customWidth="1"/>
    <col min="25" max="25" width="16.42578125" style="2" customWidth="1"/>
    <col min="26" max="26" width="18" style="2" bestFit="1" customWidth="1"/>
    <col min="27" max="27" width="21.28515625" style="2" bestFit="1" customWidth="1"/>
    <col min="28" max="28" width="16.85546875" style="2" bestFit="1" customWidth="1"/>
    <col min="29" max="29" width="16.28515625" style="2" customWidth="1"/>
    <col min="30" max="30" width="8.28515625" style="2" customWidth="1"/>
    <col min="31" max="31" width="8.28515625" style="2" bestFit="1" customWidth="1"/>
    <col min="32" max="32" width="11.7109375" style="2" bestFit="1" customWidth="1"/>
    <col min="33" max="16384" width="10.85546875" style="2"/>
  </cols>
  <sheetData>
    <row r="2" spans="1:24">
      <c r="A2" s="3" t="s">
        <v>357</v>
      </c>
      <c r="B2" s="3"/>
      <c r="W2" s="2"/>
      <c r="X2" s="21"/>
    </row>
    <row r="4" spans="1:24" s="21" customFormat="1" ht="40.5" customHeight="1">
      <c r="A4" s="761" t="s">
        <v>358</v>
      </c>
      <c r="B4" s="811"/>
      <c r="C4" s="762"/>
      <c r="D4" s="809" t="s">
        <v>208</v>
      </c>
      <c r="E4" s="810"/>
      <c r="F4" s="821" t="s">
        <v>310</v>
      </c>
    </row>
    <row r="5" spans="1:24" s="21" customFormat="1" ht="41.1" customHeight="1">
      <c r="A5" s="737" t="s">
        <v>140</v>
      </c>
      <c r="B5" s="738"/>
      <c r="C5" s="739"/>
      <c r="D5" s="436" t="s">
        <v>359</v>
      </c>
      <c r="E5" s="436" t="s">
        <v>360</v>
      </c>
      <c r="F5" s="822"/>
    </row>
    <row r="6" spans="1:24" s="8" customFormat="1" ht="20.100000000000001" customHeight="1">
      <c r="A6" s="812" t="s">
        <v>185</v>
      </c>
      <c r="B6" s="812"/>
      <c r="C6" s="812"/>
      <c r="D6" s="333">
        <f>+'1.1 Contabilidad Ingresos'!CJ111</f>
        <v>0</v>
      </c>
      <c r="E6" s="333">
        <f>+'1.1 Contabilidad Ingresos'!CK111</f>
        <v>0</v>
      </c>
      <c r="F6" s="333">
        <f>+'1.1 Contabilidad Ingresos'!CL111</f>
        <v>0</v>
      </c>
    </row>
    <row r="7" spans="1:24" s="3" customFormat="1" ht="45" customHeight="1">
      <c r="A7" s="759" t="s">
        <v>315</v>
      </c>
      <c r="B7" s="808"/>
      <c r="C7" s="731"/>
      <c r="D7" s="182"/>
      <c r="E7" s="182"/>
      <c r="F7" s="182"/>
      <c r="I7" s="21"/>
      <c r="K7" s="21"/>
      <c r="L7" s="21"/>
      <c r="M7" s="21"/>
      <c r="N7" s="21"/>
    </row>
    <row r="8" spans="1:24" s="3" customFormat="1" ht="45" customHeight="1">
      <c r="A8" s="760"/>
      <c r="B8" s="808"/>
      <c r="C8" s="731"/>
      <c r="D8" s="182"/>
      <c r="E8" s="182"/>
      <c r="F8" s="182"/>
      <c r="I8" s="21"/>
      <c r="K8" s="21"/>
      <c r="L8" s="21"/>
      <c r="M8" s="21"/>
      <c r="N8" s="21"/>
    </row>
    <row r="9" spans="1:24" s="3" customFormat="1" ht="45" customHeight="1">
      <c r="A9" s="814"/>
      <c r="B9" s="808"/>
      <c r="C9" s="731"/>
      <c r="D9" s="182"/>
      <c r="E9" s="182"/>
      <c r="F9" s="182"/>
      <c r="I9" s="21"/>
      <c r="K9" s="21"/>
      <c r="L9" s="21"/>
      <c r="M9" s="21"/>
      <c r="N9" s="21"/>
    </row>
    <row r="10" spans="1:24">
      <c r="K10" s="21"/>
      <c r="L10" s="21"/>
      <c r="M10" s="21"/>
      <c r="N10" s="21"/>
    </row>
    <row r="13" spans="1:24">
      <c r="A13" s="3" t="s">
        <v>361</v>
      </c>
      <c r="B13" s="3"/>
      <c r="L13" s="53"/>
      <c r="U13" s="21"/>
      <c r="W13" s="2"/>
    </row>
    <row r="14" spans="1:24" ht="17.25" customHeight="1">
      <c r="A14" s="753" t="s">
        <v>362</v>
      </c>
      <c r="B14" s="754"/>
      <c r="C14" s="755"/>
      <c r="D14" s="815" t="s">
        <v>318</v>
      </c>
      <c r="E14" s="816"/>
      <c r="F14" s="816"/>
      <c r="G14" s="816"/>
      <c r="H14" s="816"/>
      <c r="I14" s="817"/>
      <c r="J14" s="777" t="str">
        <f>+'2.1, 2.2, 2.3 FIJO VOZ'!$S$10</f>
        <v>Costos Indirectos y/o Comunes</v>
      </c>
      <c r="K14" s="764"/>
      <c r="L14" s="764"/>
      <c r="M14" s="764"/>
      <c r="N14" s="764"/>
      <c r="O14" s="764"/>
      <c r="P14" s="764"/>
      <c r="Q14" s="764"/>
      <c r="R14" s="764"/>
      <c r="S14" s="764"/>
      <c r="T14" s="764"/>
    </row>
    <row r="15" spans="1:24" ht="38.1" customHeight="1">
      <c r="A15" s="756"/>
      <c r="B15" s="757"/>
      <c r="C15" s="758"/>
      <c r="D15" s="809" t="s">
        <v>363</v>
      </c>
      <c r="E15" s="830"/>
      <c r="F15" s="832"/>
      <c r="G15" s="831" t="s">
        <v>319</v>
      </c>
      <c r="H15" s="820"/>
      <c r="I15" s="821" t="s">
        <v>364</v>
      </c>
      <c r="J15" s="680" t="str">
        <f>+'2.1, 2.2, 2.3 FIJO VOZ'!$S$11</f>
        <v>Costos de Personal indirectos</v>
      </c>
      <c r="K15" s="680" t="str">
        <f>+'2.1, 2.2, 2.3 FIJO VOZ'!$T$11</f>
        <v>Otros Mantenimientos</v>
      </c>
      <c r="L15" s="684" t="str">
        <f>+'2.1, 2.2, 2.3 FIJO VOZ'!$U$11</f>
        <v>Costos de Ventas</v>
      </c>
      <c r="M15" s="685"/>
      <c r="N15" s="685"/>
      <c r="O15" s="685"/>
      <c r="P15" s="686"/>
      <c r="Q15" s="680" t="str">
        <f>+'2.1, 2.2, 2.3 FIJO VOZ'!$Z$11</f>
        <v>Costos Administrativos</v>
      </c>
      <c r="R15" s="680" t="str">
        <f>+'2.1, 2.2, 2.3 FIJO VOZ'!$AA$11</f>
        <v xml:space="preserve">Gastos por Provisiones </v>
      </c>
      <c r="S15" s="680" t="str">
        <f>+'2.1, 2.2, 2.3 FIJO VOZ'!$AB$11</f>
        <v>Gastos Depreciaciones y Amortizaciones Indirectos</v>
      </c>
      <c r="T15" s="680" t="str">
        <f>+'2.1, 2.2, 2.3 FIJO VOZ'!$AC$11</f>
        <v>Otros Indirectos</v>
      </c>
    </row>
    <row r="16" spans="1:24" s="17" customFormat="1" ht="54" customHeight="1">
      <c r="A16" s="740" t="s">
        <v>158</v>
      </c>
      <c r="B16" s="741"/>
      <c r="C16" s="742"/>
      <c r="D16" s="432" t="s">
        <v>159</v>
      </c>
      <c r="E16" s="432" t="s">
        <v>365</v>
      </c>
      <c r="F16" s="432" t="s">
        <v>366</v>
      </c>
      <c r="G16" s="436" t="s">
        <v>359</v>
      </c>
      <c r="H16" s="436" t="s">
        <v>360</v>
      </c>
      <c r="I16" s="822"/>
      <c r="J16" s="763"/>
      <c r="K16" s="763"/>
      <c r="L16" s="74" t="str">
        <f>+'2.1, 2.2, 2.3 FIJO VOZ'!$U$12</f>
        <v xml:space="preserve">Atención al Cliente </v>
      </c>
      <c r="M16" s="74" t="str">
        <f>+'2.1, 2.2, 2.3 FIJO VOZ'!$V$12</f>
        <v xml:space="preserve">Mercadeo y Publicidad </v>
      </c>
      <c r="N16" s="74" t="str">
        <f>+'2.1, 2.2, 2.3 FIJO VOZ'!$W$12</f>
        <v>Tarificación, Facturación, Recaudo</v>
      </c>
      <c r="O16" s="74" t="str">
        <f>+'2.1, 2.2, 2.3 FIJO VOZ'!$X$12</f>
        <v>Tasas Indirectas</v>
      </c>
      <c r="P16" s="74" t="str">
        <f>+'2.1, 2.2, 2.3 FIJO VOZ'!$Y$12</f>
        <v>Otros (Costos de Ventas)</v>
      </c>
      <c r="Q16" s="763"/>
      <c r="R16" s="763"/>
      <c r="S16" s="763"/>
      <c r="T16" s="763"/>
    </row>
    <row r="17" spans="1:23" s="8" customFormat="1" ht="20.100000000000001" customHeight="1">
      <c r="A17" s="772" t="s">
        <v>280</v>
      </c>
      <c r="B17" s="773"/>
      <c r="C17" s="774"/>
      <c r="D17" s="333">
        <f>+'1.2 Cont. Costos Directos'!EG92</f>
        <v>0</v>
      </c>
      <c r="E17" s="333">
        <f>+'1.2 Cont. Costos Directos'!EH92</f>
        <v>0</v>
      </c>
      <c r="F17" s="333">
        <f>+'1.2 Cont. Costos Directos'!EI92</f>
        <v>0</v>
      </c>
      <c r="G17" s="333">
        <f>+'1.2 Cont. Costos Directos'!EJ92</f>
        <v>0</v>
      </c>
      <c r="H17" s="333">
        <f>+'1.2 Cont. Costos Directos'!EK92</f>
        <v>0</v>
      </c>
      <c r="I17" s="333">
        <f>+'1.2 Cont. Costos Directos'!EL92</f>
        <v>0</v>
      </c>
      <c r="J17" s="435">
        <f>+'1.3 Cont. Costos Indirectos'!$P$40</f>
        <v>0</v>
      </c>
      <c r="K17" s="435">
        <f>+'1.3 Cont. Costos Indirectos'!$P$41</f>
        <v>0</v>
      </c>
      <c r="L17" s="435">
        <f>+'1.3 Cont. Costos Indirectos'!$P$42</f>
        <v>0</v>
      </c>
      <c r="M17" s="435">
        <f>+'1.3 Cont. Costos Indirectos'!$P$43</f>
        <v>0</v>
      </c>
      <c r="N17" s="435">
        <f>+'1.3 Cont. Costos Indirectos'!$P$44</f>
        <v>0</v>
      </c>
      <c r="O17" s="435">
        <f>+'1.3 Cont. Costos Indirectos'!$P$45</f>
        <v>0</v>
      </c>
      <c r="P17" s="435">
        <f>+'1.3 Cont. Costos Indirectos'!$P$46</f>
        <v>0</v>
      </c>
      <c r="Q17" s="435">
        <f>+'1.3 Cont. Costos Indirectos'!$P$47</f>
        <v>0</v>
      </c>
      <c r="R17" s="435">
        <f>+'1.3 Cont. Costos Indirectos'!$P$48</f>
        <v>0</v>
      </c>
      <c r="S17" s="435">
        <f>+'1.3 Cont. Costos Indirectos'!$P$49</f>
        <v>0</v>
      </c>
      <c r="T17" s="435">
        <f>+'1.3 Cont. Costos Indirectos'!$P$50</f>
        <v>0</v>
      </c>
      <c r="W17" s="4"/>
    </row>
    <row r="18" spans="1:23" ht="12" customHeight="1">
      <c r="A18" s="9"/>
      <c r="B18" s="199"/>
      <c r="C18" s="199"/>
      <c r="D18" s="240"/>
      <c r="E18" s="240"/>
      <c r="F18" s="240"/>
      <c r="G18" s="240"/>
      <c r="H18" s="240"/>
      <c r="I18" s="240"/>
      <c r="J18" s="220"/>
      <c r="K18" s="220"/>
      <c r="L18" s="221"/>
      <c r="M18" s="221"/>
      <c r="N18" s="221"/>
      <c r="O18" s="221"/>
      <c r="P18" s="221"/>
      <c r="Q18" s="221"/>
      <c r="R18" s="221"/>
      <c r="S18" s="221"/>
      <c r="T18" s="220"/>
    </row>
    <row r="19" spans="1:23">
      <c r="T19" s="21"/>
      <c r="W19" s="2"/>
    </row>
    <row r="20" spans="1:23">
      <c r="A20" s="3" t="s">
        <v>367</v>
      </c>
      <c r="B20" s="3"/>
    </row>
    <row r="21" spans="1:23" ht="21" customHeight="1">
      <c r="A21" s="753" t="s">
        <v>368</v>
      </c>
      <c r="B21" s="754"/>
      <c r="C21" s="755"/>
      <c r="D21" s="750" t="s">
        <v>172</v>
      </c>
      <c r="E21" s="750" t="s">
        <v>173</v>
      </c>
    </row>
    <row r="22" spans="1:23" ht="21" customHeight="1">
      <c r="A22" s="756"/>
      <c r="B22" s="757"/>
      <c r="C22" s="758"/>
      <c r="D22" s="751"/>
      <c r="E22" s="751"/>
    </row>
    <row r="23" spans="1:23" ht="12" customHeight="1">
      <c r="A23" s="759" t="s">
        <v>174</v>
      </c>
      <c r="B23" s="761" t="s">
        <v>175</v>
      </c>
      <c r="C23" s="762"/>
      <c r="D23" s="752"/>
      <c r="E23" s="752"/>
    </row>
    <row r="24" spans="1:23" ht="12" customHeight="1">
      <c r="A24" s="760"/>
      <c r="B24" s="730" t="str">
        <f>+CONCATENATE(+'1.4 Costo de Capital'!A$4," Directos")</f>
        <v>Intangibles Directos</v>
      </c>
      <c r="C24" s="731"/>
      <c r="D24" s="205">
        <f>+SUM('1.4 Costo de Capital'!L$31:L$33)</f>
        <v>0</v>
      </c>
      <c r="E24" s="205">
        <f>+SUM('1.4 Costo de Capital'!L$67:L$69)</f>
        <v>0</v>
      </c>
    </row>
    <row r="25" spans="1:23" ht="12" customHeight="1">
      <c r="A25" s="760"/>
      <c r="B25" s="730" t="str">
        <f>+'1.4 Costo de Capital'!A$10</f>
        <v>Terrenos y Construcciones (directos)</v>
      </c>
      <c r="C25" s="731"/>
      <c r="D25" s="205">
        <f>+'1.4 Costo de Capital'!L$36</f>
        <v>0</v>
      </c>
      <c r="E25" s="205">
        <f>+'1.4 Costo de Capital'!L$72</f>
        <v>0</v>
      </c>
    </row>
    <row r="26" spans="1:23" ht="12" customHeight="1">
      <c r="A26" s="760"/>
      <c r="B26" s="730" t="str">
        <f>+'1.4 Costo de Capital'!A$11</f>
        <v>Sistemas de energía</v>
      </c>
      <c r="C26" s="731"/>
      <c r="D26" s="205">
        <f>+'1.4 Costo de Capital'!L$37</f>
        <v>0</v>
      </c>
      <c r="E26" s="205">
        <f>+'1.4 Costo de Capital'!L$73</f>
        <v>0</v>
      </c>
    </row>
    <row r="27" spans="1:23" ht="12" customHeight="1">
      <c r="A27" s="760"/>
      <c r="B27" s="730" t="str">
        <f>+'1.4 Costo de Capital'!A$12</f>
        <v>Aires acondicionados</v>
      </c>
      <c r="C27" s="731"/>
      <c r="D27" s="205">
        <f>+'1.4 Costo de Capital'!L$38</f>
        <v>0</v>
      </c>
      <c r="E27" s="205">
        <f>+'1.4 Costo de Capital'!L$74</f>
        <v>0</v>
      </c>
    </row>
    <row r="28" spans="1:23" ht="12" customHeight="1">
      <c r="A28" s="760"/>
      <c r="B28" s="730" t="str">
        <f>+'1.4 Costo de Capital'!A$13</f>
        <v>Infraestructuras de estaciones base de acceso (Torres)</v>
      </c>
      <c r="C28" s="731"/>
      <c r="D28" s="205">
        <f>+'1.4 Costo de Capital'!L$39</f>
        <v>0</v>
      </c>
      <c r="E28" s="205">
        <f>+'1.4 Costo de Capital'!L$75</f>
        <v>0</v>
      </c>
    </row>
    <row r="29" spans="1:23" ht="12" customHeight="1">
      <c r="A29" s="760"/>
      <c r="B29" s="730" t="str">
        <f>+'1.4 Costo de Capital'!A$14</f>
        <v>Red de Núcleo</v>
      </c>
      <c r="C29" s="731"/>
      <c r="D29" s="205">
        <f>+'1.4 Costo de Capital'!L$40</f>
        <v>0</v>
      </c>
      <c r="E29" s="205">
        <f>+'1.4 Costo de Capital'!L$76</f>
        <v>0</v>
      </c>
    </row>
    <row r="30" spans="1:23" ht="12" customHeight="1">
      <c r="A30" s="760"/>
      <c r="B30" s="730" t="str">
        <f>+'1.4 Costo de Capital'!A$15</f>
        <v>Red de Transmisión</v>
      </c>
      <c r="C30" s="731"/>
      <c r="D30" s="205">
        <f>+'1.4 Costo de Capital'!L$41</f>
        <v>0</v>
      </c>
      <c r="E30" s="205">
        <f>+'1.4 Costo de Capital'!L$77</f>
        <v>0</v>
      </c>
    </row>
    <row r="31" spans="1:23" ht="12" customHeight="1">
      <c r="A31" s="760"/>
      <c r="B31" s="730" t="str">
        <f>+'1.4 Costo de Capital'!A$16</f>
        <v>Red de Conmutación</v>
      </c>
      <c r="C31" s="731"/>
      <c r="D31" s="205">
        <f>+'1.4 Costo de Capital'!L$42</f>
        <v>0</v>
      </c>
      <c r="E31" s="205">
        <f>+'1.4 Costo de Capital'!L$78</f>
        <v>0</v>
      </c>
    </row>
    <row r="32" spans="1:23" ht="12" customHeight="1">
      <c r="A32" s="760"/>
      <c r="B32" s="730" t="str">
        <f>+'1.4 Costo de Capital'!A$17</f>
        <v xml:space="preserve">Red de Acceso </v>
      </c>
      <c r="C32" s="731"/>
      <c r="D32" s="205">
        <f>+'1.4 Costo de Capital'!L$43</f>
        <v>0</v>
      </c>
      <c r="E32" s="205">
        <f>+'1.4 Costo de Capital'!L$79</f>
        <v>0</v>
      </c>
    </row>
    <row r="33" spans="1:5" ht="12" customHeight="1">
      <c r="A33" s="749" t="s">
        <v>176</v>
      </c>
      <c r="B33" s="749"/>
      <c r="C33" s="749"/>
      <c r="D33" s="206">
        <f>SUM(D24:D32)</f>
        <v>0</v>
      </c>
      <c r="E33" s="206">
        <f>SUM(E24:E32)</f>
        <v>0</v>
      </c>
    </row>
    <row r="34" spans="1:5" ht="15" customHeight="1"/>
  </sheetData>
  <mergeCells count="39">
    <mergeCell ref="A33:C33"/>
    <mergeCell ref="B31:C31"/>
    <mergeCell ref="B32:C32"/>
    <mergeCell ref="B23:C23"/>
    <mergeCell ref="B24:C24"/>
    <mergeCell ref="B25:C25"/>
    <mergeCell ref="B27:C27"/>
    <mergeCell ref="B28:C28"/>
    <mergeCell ref="B26:C26"/>
    <mergeCell ref="F4:F5"/>
    <mergeCell ref="D4:E4"/>
    <mergeCell ref="A21:C22"/>
    <mergeCell ref="D21:D23"/>
    <mergeCell ref="E21:E23"/>
    <mergeCell ref="A23:A32"/>
    <mergeCell ref="A6:C6"/>
    <mergeCell ref="A4:C4"/>
    <mergeCell ref="A17:C17"/>
    <mergeCell ref="A16:C16"/>
    <mergeCell ref="A5:C5"/>
    <mergeCell ref="D15:F15"/>
    <mergeCell ref="A7:A9"/>
    <mergeCell ref="B7:C7"/>
    <mergeCell ref="B8:C8"/>
    <mergeCell ref="B9:C9"/>
    <mergeCell ref="G15:H15"/>
    <mergeCell ref="B29:C29"/>
    <mergeCell ref="B30:C30"/>
    <mergeCell ref="I15:I16"/>
    <mergeCell ref="K15:K16"/>
    <mergeCell ref="A14:C15"/>
    <mergeCell ref="D14:I14"/>
    <mergeCell ref="J14:T14"/>
    <mergeCell ref="J15:J16"/>
    <mergeCell ref="L15:P15"/>
    <mergeCell ref="Q15:Q16"/>
    <mergeCell ref="R15:R16"/>
    <mergeCell ref="T15:T16"/>
    <mergeCell ref="S15:S1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sheetPr>
  <dimension ref="A1:X33"/>
  <sheetViews>
    <sheetView showGridLines="0" zoomScale="110" zoomScaleNormal="110" zoomScalePageLayoutView="110" workbookViewId="0">
      <selection activeCell="A2" sqref="A2"/>
    </sheetView>
  </sheetViews>
  <sheetFormatPr baseColWidth="10" defaultColWidth="11.42578125" defaultRowHeight="15"/>
  <cols>
    <col min="2" max="2" width="17.28515625" customWidth="1"/>
    <col min="3" max="3" width="28.7109375" customWidth="1"/>
    <col min="4" max="4" width="13.85546875" customWidth="1"/>
    <col min="5" max="5" width="13.42578125" customWidth="1"/>
    <col min="6" max="6" width="13.85546875" customWidth="1"/>
    <col min="7" max="7" width="12.140625" customWidth="1"/>
    <col min="8" max="8" width="12.28515625" customWidth="1"/>
    <col min="9" max="9" width="12.42578125" customWidth="1"/>
    <col min="10" max="10" width="17.7109375" customWidth="1"/>
    <col min="11" max="11" width="12.140625" customWidth="1"/>
    <col min="12" max="12" width="11.42578125" customWidth="1"/>
    <col min="13" max="13" width="12" customWidth="1"/>
    <col min="15" max="15" width="12.85546875" customWidth="1"/>
    <col min="17" max="17" width="15.28515625" customWidth="1"/>
    <col min="18" max="18" width="13.140625" customWidth="1"/>
    <col min="19" max="19" width="13.85546875" customWidth="1"/>
  </cols>
  <sheetData>
    <row r="1" spans="1:24" s="2" customFormat="1" ht="12">
      <c r="A1" s="3" t="s">
        <v>369</v>
      </c>
      <c r="B1" s="3"/>
    </row>
    <row r="2" spans="1:24" s="2" customFormat="1" ht="12">
      <c r="R2" s="21"/>
    </row>
    <row r="3" spans="1:24" s="21" customFormat="1" ht="40.5" customHeight="1">
      <c r="A3" s="761" t="s">
        <v>370</v>
      </c>
      <c r="B3" s="811"/>
      <c r="C3" s="762"/>
      <c r="D3" s="809" t="s">
        <v>371</v>
      </c>
      <c r="E3" s="810"/>
      <c r="F3" s="821" t="s">
        <v>372</v>
      </c>
      <c r="G3" s="821" t="s">
        <v>373</v>
      </c>
      <c r="J3" s="434"/>
    </row>
    <row r="4" spans="1:24" s="21" customFormat="1" ht="23.1" customHeight="1">
      <c r="A4" s="799" t="s">
        <v>140</v>
      </c>
      <c r="B4" s="800"/>
      <c r="C4" s="833"/>
      <c r="D4" s="436" t="s">
        <v>274</v>
      </c>
      <c r="E4" s="436" t="s">
        <v>275</v>
      </c>
      <c r="F4" s="822"/>
      <c r="G4" s="822"/>
    </row>
    <row r="5" spans="1:24" s="8" customFormat="1" ht="20.100000000000001" customHeight="1">
      <c r="A5" s="812" t="s">
        <v>185</v>
      </c>
      <c r="B5" s="812"/>
      <c r="C5" s="812"/>
      <c r="D5" s="333">
        <f>+'1.1 Contabilidad Ingresos'!CN111</f>
        <v>0</v>
      </c>
      <c r="E5" s="333">
        <f>+'1.1 Contabilidad Ingresos'!CO111</f>
        <v>0</v>
      </c>
      <c r="F5" s="333">
        <f>+'1.1 Contabilidad Ingresos'!CP111</f>
        <v>0</v>
      </c>
      <c r="G5" s="333">
        <f>+'1.1 Contabilidad Ingresos'!CQ111</f>
        <v>0</v>
      </c>
    </row>
    <row r="6" spans="1:24" s="2" customFormat="1" ht="45" customHeight="1">
      <c r="A6" s="759" t="s">
        <v>315</v>
      </c>
      <c r="B6" s="808" t="str">
        <f>+'1.1 Contabilidad Ingresos'!CS120</f>
        <v>Ejemplo: Corresponde a los ingresos que recibe la Empresa de Servicio Portador, por servicios prestados a la Empresa de servicio móvil del mismo grupo empresarial.</v>
      </c>
      <c r="C6" s="731"/>
      <c r="D6" s="182">
        <f>+'1.1 Contabilidad Ingresos'!CN120</f>
        <v>0</v>
      </c>
      <c r="E6" s="182">
        <f>+'1.1 Contabilidad Ingresos'!CO120</f>
        <v>0</v>
      </c>
      <c r="F6" s="182">
        <f>+'1.1 Contabilidad Ingresos'!CP120</f>
        <v>0</v>
      </c>
      <c r="G6" s="182">
        <f>+'1.1 Contabilidad Ingresos'!CQ120</f>
        <v>0</v>
      </c>
      <c r="R6" s="21"/>
    </row>
    <row r="7" spans="1:24" s="3" customFormat="1" ht="45" customHeight="1">
      <c r="A7" s="760"/>
      <c r="B7" s="808"/>
      <c r="C7" s="731"/>
      <c r="D7" s="182"/>
      <c r="E7" s="182"/>
      <c r="F7" s="182"/>
      <c r="G7" s="182"/>
      <c r="H7" s="2"/>
      <c r="I7" s="2"/>
      <c r="J7" s="2"/>
      <c r="K7" s="2"/>
      <c r="L7" s="21"/>
      <c r="M7" s="21"/>
      <c r="N7" s="21"/>
    </row>
    <row r="8" spans="1:24" s="3" customFormat="1" ht="45" customHeight="1">
      <c r="A8" s="814"/>
      <c r="B8" s="808"/>
      <c r="C8" s="731"/>
      <c r="D8" s="182"/>
      <c r="E8" s="182"/>
      <c r="F8" s="182"/>
      <c r="G8" s="182"/>
      <c r="H8" s="2"/>
      <c r="I8" s="2"/>
      <c r="J8" s="2"/>
      <c r="K8" s="2"/>
      <c r="L8" s="21"/>
      <c r="M8" s="21"/>
      <c r="N8" s="21"/>
    </row>
    <row r="9" spans="1:24" s="2" customFormat="1" ht="12">
      <c r="R9" s="21"/>
    </row>
    <row r="11" spans="1:24" s="2" customFormat="1" ht="12">
      <c r="A11" s="3" t="s">
        <v>374</v>
      </c>
      <c r="B11" s="3"/>
      <c r="M11" s="53"/>
      <c r="U11" s="21"/>
    </row>
    <row r="12" spans="1:24" s="2" customFormat="1" ht="17.25" customHeight="1">
      <c r="A12" s="753" t="s">
        <v>375</v>
      </c>
      <c r="B12" s="754"/>
      <c r="C12" s="755"/>
      <c r="D12" s="815" t="s">
        <v>376</v>
      </c>
      <c r="E12" s="816"/>
      <c r="F12" s="816"/>
      <c r="G12" s="816"/>
      <c r="H12" s="816"/>
      <c r="I12" s="817"/>
      <c r="J12" s="777" t="str">
        <f>+'2.1, 2.2, 2.3 FIJO VOZ'!$S$10</f>
        <v>Costos Indirectos y/o Comunes</v>
      </c>
      <c r="K12" s="764"/>
      <c r="L12" s="764"/>
      <c r="M12" s="764"/>
      <c r="N12" s="764"/>
      <c r="O12" s="764"/>
      <c r="P12" s="764"/>
      <c r="Q12" s="764"/>
      <c r="R12" s="764"/>
      <c r="S12" s="764"/>
      <c r="T12" s="764"/>
      <c r="W12" s="21"/>
    </row>
    <row r="13" spans="1:24" s="2" customFormat="1" ht="38.1" customHeight="1">
      <c r="A13" s="756"/>
      <c r="B13" s="757"/>
      <c r="C13" s="758"/>
      <c r="D13" s="818" t="s">
        <v>319</v>
      </c>
      <c r="E13" s="819"/>
      <c r="F13" s="820"/>
      <c r="G13" s="821" t="s">
        <v>71</v>
      </c>
      <c r="H13" s="821" t="s">
        <v>72</v>
      </c>
      <c r="I13" s="821" t="s">
        <v>364</v>
      </c>
      <c r="J13" s="680" t="str">
        <f>+'2.1, 2.2, 2.3 FIJO VOZ'!$S$11</f>
        <v>Costos de Personal indirectos</v>
      </c>
      <c r="K13" s="680" t="str">
        <f>+'2.1, 2.2, 2.3 FIJO VOZ'!$T$11</f>
        <v>Otros Mantenimientos</v>
      </c>
      <c r="L13" s="684" t="str">
        <f>+'2.1, 2.2, 2.3 FIJO VOZ'!$U$11</f>
        <v>Costos de Ventas</v>
      </c>
      <c r="M13" s="685"/>
      <c r="N13" s="685"/>
      <c r="O13" s="685"/>
      <c r="P13" s="686"/>
      <c r="Q13" s="680" t="str">
        <f>+'2.1, 2.2, 2.3 FIJO VOZ'!$Z$11</f>
        <v>Costos Administrativos</v>
      </c>
      <c r="R13" s="680" t="str">
        <f>+'2.1, 2.2, 2.3 FIJO VOZ'!$AA$11</f>
        <v xml:space="preserve">Gastos por Provisiones </v>
      </c>
      <c r="S13" s="680" t="str">
        <f>+'2.1, 2.2, 2.3 FIJO VOZ'!$AB$11</f>
        <v>Gastos Depreciaciones y Amortizaciones Indirectos</v>
      </c>
      <c r="T13" s="680" t="str">
        <f>+'2.1, 2.2, 2.3 FIJO VOZ'!$AC$11</f>
        <v>Otros Indirectos</v>
      </c>
      <c r="W13" s="21"/>
    </row>
    <row r="14" spans="1:24" s="17" customFormat="1" ht="53.1" customHeight="1">
      <c r="A14" s="740" t="s">
        <v>158</v>
      </c>
      <c r="B14" s="741"/>
      <c r="C14" s="742"/>
      <c r="D14" s="436" t="s">
        <v>377</v>
      </c>
      <c r="E14" s="436" t="s">
        <v>378</v>
      </c>
      <c r="F14" s="436" t="s">
        <v>372</v>
      </c>
      <c r="G14" s="822"/>
      <c r="H14" s="822"/>
      <c r="I14" s="822"/>
      <c r="J14" s="763"/>
      <c r="K14" s="763"/>
      <c r="L14" s="74" t="str">
        <f>+'2.1, 2.2, 2.3 FIJO VOZ'!$U$12</f>
        <v xml:space="preserve">Atención al Cliente </v>
      </c>
      <c r="M14" s="74" t="str">
        <f>+'2.1, 2.2, 2.3 FIJO VOZ'!$V$12</f>
        <v xml:space="preserve">Mercadeo y Publicidad </v>
      </c>
      <c r="N14" s="74" t="str">
        <f>+'2.1, 2.2, 2.3 FIJO VOZ'!$W$12</f>
        <v>Tarificación, Facturación, Recaudo</v>
      </c>
      <c r="O14" s="74" t="str">
        <f>+'2.1, 2.2, 2.3 FIJO VOZ'!$X$12</f>
        <v>Tasas Indirectas</v>
      </c>
      <c r="P14" s="74" t="str">
        <f>+'2.1, 2.2, 2.3 FIJO VOZ'!$Y$12</f>
        <v>Otros (Costos de Ventas)</v>
      </c>
      <c r="Q14" s="763"/>
      <c r="R14" s="763"/>
      <c r="S14" s="763"/>
      <c r="T14" s="763"/>
    </row>
    <row r="15" spans="1:24" s="8" customFormat="1" ht="17.100000000000001" customHeight="1">
      <c r="A15" s="772" t="s">
        <v>280</v>
      </c>
      <c r="B15" s="773"/>
      <c r="C15" s="774"/>
      <c r="D15" s="333">
        <f>+'1.2 Cont. Costos Directos'!EM92</f>
        <v>0</v>
      </c>
      <c r="E15" s="333">
        <f>+'1.2 Cont. Costos Directos'!EN92</f>
        <v>0</v>
      </c>
      <c r="F15" s="333">
        <f>+'1.2 Cont. Costos Directos'!EO92</f>
        <v>0</v>
      </c>
      <c r="G15" s="333">
        <f>+'1.2 Cont. Costos Directos'!EP92</f>
        <v>0</v>
      </c>
      <c r="H15" s="333">
        <f>+'1.2 Cont. Costos Directos'!EQ92</f>
        <v>0</v>
      </c>
      <c r="I15" s="333">
        <f>+'1.2 Cont. Costos Directos'!ER92</f>
        <v>0</v>
      </c>
      <c r="J15" s="435">
        <f>+'1.3 Cont. Costos Indirectos'!$Q$40</f>
        <v>0</v>
      </c>
      <c r="K15" s="435">
        <f>+'1.3 Cont. Costos Indirectos'!$Q$41</f>
        <v>0</v>
      </c>
      <c r="L15" s="435">
        <f>+'1.3 Cont. Costos Indirectos'!$Q$42</f>
        <v>0</v>
      </c>
      <c r="M15" s="435">
        <f>+'1.3 Cont. Costos Indirectos'!$Q$43</f>
        <v>0</v>
      </c>
      <c r="N15" s="435">
        <f>+'1.3 Cont. Costos Indirectos'!$Q$44</f>
        <v>0</v>
      </c>
      <c r="O15" s="435">
        <f>+'1.3 Cont. Costos Indirectos'!$Q$45</f>
        <v>0</v>
      </c>
      <c r="P15" s="435">
        <f>+'1.3 Cont. Costos Indirectos'!$Q$46</f>
        <v>0</v>
      </c>
      <c r="Q15" s="435">
        <f>+'1.3 Cont. Costos Indirectos'!$Q$47</f>
        <v>0</v>
      </c>
      <c r="R15" s="435">
        <f>+'1.3 Cont. Costos Indirectos'!$Q$48</f>
        <v>0</v>
      </c>
      <c r="S15" s="435">
        <f>+'1.3 Cont. Costos Indirectos'!$Q$49</f>
        <v>0</v>
      </c>
      <c r="T15" s="435">
        <f>+'1.3 Cont. Costos Indirectos'!$Q$50</f>
        <v>0</v>
      </c>
      <c r="W15" s="4"/>
    </row>
    <row r="16" spans="1:24" s="2" customFormat="1" ht="12">
      <c r="X16" s="21"/>
    </row>
    <row r="17" spans="1:23" s="2" customFormat="1" ht="12">
      <c r="T17" s="21"/>
    </row>
    <row r="18" spans="1:23" s="2" customFormat="1" ht="12">
      <c r="A18" s="3" t="s">
        <v>379</v>
      </c>
      <c r="B18" s="3"/>
      <c r="W18" s="21"/>
    </row>
    <row r="19" spans="1:23" s="2" customFormat="1" ht="21" customHeight="1">
      <c r="A19" s="753" t="s">
        <v>380</v>
      </c>
      <c r="B19" s="754"/>
      <c r="C19" s="755"/>
      <c r="D19" s="750" t="s">
        <v>172</v>
      </c>
      <c r="E19" s="750" t="s">
        <v>173</v>
      </c>
      <c r="W19" s="21"/>
    </row>
    <row r="20" spans="1:23" s="2" customFormat="1" ht="21" customHeight="1">
      <c r="A20" s="756"/>
      <c r="B20" s="757"/>
      <c r="C20" s="758"/>
      <c r="D20" s="751"/>
      <c r="E20" s="751"/>
      <c r="W20" s="21"/>
    </row>
    <row r="21" spans="1:23" s="2" customFormat="1" ht="12" customHeight="1">
      <c r="A21" s="759" t="s">
        <v>174</v>
      </c>
      <c r="B21" s="761" t="s">
        <v>175</v>
      </c>
      <c r="C21" s="762"/>
      <c r="D21" s="752"/>
      <c r="E21" s="752"/>
      <c r="W21" s="21"/>
    </row>
    <row r="22" spans="1:23" s="2" customFormat="1" ht="12" customHeight="1">
      <c r="A22" s="760"/>
      <c r="B22" s="730" t="str">
        <f>+CONCATENATE(+'1.4 Costo de Capital'!A$4," Directos")</f>
        <v>Intangibles Directos</v>
      </c>
      <c r="C22" s="731"/>
      <c r="D22" s="205">
        <f>+SUM('1.4 Costo de Capital'!M$31:M$33)</f>
        <v>0</v>
      </c>
      <c r="E22" s="205">
        <f>+SUM('1.4 Costo de Capital'!M$67:M$69)</f>
        <v>0</v>
      </c>
      <c r="W22" s="21"/>
    </row>
    <row r="23" spans="1:23" s="2" customFormat="1" ht="12" customHeight="1">
      <c r="A23" s="760"/>
      <c r="B23" s="730" t="str">
        <f>+'1.4 Costo de Capital'!A$10</f>
        <v>Terrenos y Construcciones (directos)</v>
      </c>
      <c r="C23" s="731"/>
      <c r="D23" s="205">
        <f>+'1.4 Costo de Capital'!M$36</f>
        <v>0</v>
      </c>
      <c r="E23" s="205">
        <f>+'1.4 Costo de Capital'!M$72</f>
        <v>0</v>
      </c>
      <c r="W23" s="21"/>
    </row>
    <row r="24" spans="1:23" s="2" customFormat="1" ht="12" customHeight="1">
      <c r="A24" s="760"/>
      <c r="B24" s="730" t="str">
        <f>+'1.4 Costo de Capital'!A$11</f>
        <v>Sistemas de energía</v>
      </c>
      <c r="C24" s="731"/>
      <c r="D24" s="205">
        <f>+'1.4 Costo de Capital'!M$37</f>
        <v>0</v>
      </c>
      <c r="E24" s="205">
        <f>+'1.4 Costo de Capital'!M$73</f>
        <v>0</v>
      </c>
      <c r="W24" s="21"/>
    </row>
    <row r="25" spans="1:23" s="2" customFormat="1" ht="12" customHeight="1">
      <c r="A25" s="760"/>
      <c r="B25" s="730" t="str">
        <f>+'1.4 Costo de Capital'!A$12</f>
        <v>Aires acondicionados</v>
      </c>
      <c r="C25" s="731"/>
      <c r="D25" s="205">
        <f>+'1.4 Costo de Capital'!M$38</f>
        <v>0</v>
      </c>
      <c r="E25" s="205">
        <f>+'1.4 Costo de Capital'!M$74</f>
        <v>0</v>
      </c>
      <c r="W25" s="21"/>
    </row>
    <row r="26" spans="1:23" s="2" customFormat="1" ht="12" customHeight="1">
      <c r="A26" s="760"/>
      <c r="B26" s="730" t="str">
        <f>+'1.4 Costo de Capital'!A$13</f>
        <v>Infraestructuras de estaciones base de acceso (Torres)</v>
      </c>
      <c r="C26" s="731"/>
      <c r="D26" s="205">
        <f>+'1.4 Costo de Capital'!M$39</f>
        <v>0</v>
      </c>
      <c r="E26" s="205">
        <f>+'1.4 Costo de Capital'!M$75</f>
        <v>0</v>
      </c>
      <c r="W26" s="21"/>
    </row>
    <row r="27" spans="1:23" s="2" customFormat="1" ht="12" customHeight="1">
      <c r="A27" s="760"/>
      <c r="B27" s="730" t="str">
        <f>+'1.4 Costo de Capital'!A$14</f>
        <v>Red de Núcleo</v>
      </c>
      <c r="C27" s="731"/>
      <c r="D27" s="205">
        <f>+'1.4 Costo de Capital'!M$40</f>
        <v>0</v>
      </c>
      <c r="E27" s="205">
        <f>+'1.4 Costo de Capital'!M$76</f>
        <v>0</v>
      </c>
      <c r="W27" s="21"/>
    </row>
    <row r="28" spans="1:23" s="2" customFormat="1" ht="12" customHeight="1">
      <c r="A28" s="760"/>
      <c r="B28" s="730" t="str">
        <f>+'1.4 Costo de Capital'!A$15</f>
        <v>Red de Transmisión</v>
      </c>
      <c r="C28" s="731"/>
      <c r="D28" s="205">
        <f>+'1.4 Costo de Capital'!M$41</f>
        <v>0</v>
      </c>
      <c r="E28" s="205">
        <f>+'1.4 Costo de Capital'!M$77</f>
        <v>0</v>
      </c>
      <c r="W28" s="21"/>
    </row>
    <row r="29" spans="1:23" s="2" customFormat="1" ht="12" customHeight="1">
      <c r="A29" s="760"/>
      <c r="B29" s="730" t="str">
        <f>+'1.4 Costo de Capital'!A$16</f>
        <v>Red de Conmutación</v>
      </c>
      <c r="C29" s="731"/>
      <c r="D29" s="205">
        <f>+'1.4 Costo de Capital'!M$42</f>
        <v>0</v>
      </c>
      <c r="E29" s="205">
        <f>+'1.4 Costo de Capital'!M$78</f>
        <v>0</v>
      </c>
      <c r="W29" s="21"/>
    </row>
    <row r="30" spans="1:23" s="2" customFormat="1" ht="12" customHeight="1">
      <c r="A30" s="760"/>
      <c r="B30" s="730" t="str">
        <f>+'1.4 Costo de Capital'!A$17</f>
        <v xml:space="preserve">Red de Acceso </v>
      </c>
      <c r="C30" s="731"/>
      <c r="D30" s="205">
        <f>+'1.4 Costo de Capital'!M$43</f>
        <v>0</v>
      </c>
      <c r="E30" s="205">
        <f>+'1.4 Costo de Capital'!M$79</f>
        <v>0</v>
      </c>
      <c r="W30" s="21"/>
    </row>
    <row r="31" spans="1:23" s="2" customFormat="1" ht="12" customHeight="1">
      <c r="A31" s="749" t="s">
        <v>176</v>
      </c>
      <c r="B31" s="749"/>
      <c r="C31" s="749"/>
      <c r="D31" s="214" t="s">
        <v>328</v>
      </c>
      <c r="E31" s="215" t="s">
        <v>328</v>
      </c>
      <c r="W31" s="21"/>
    </row>
    <row r="32" spans="1:23" s="2" customFormat="1" ht="15" customHeight="1">
      <c r="W32" s="21"/>
    </row>
    <row r="33" spans="23:23" s="2" customFormat="1" ht="12">
      <c r="W33" s="21"/>
    </row>
  </sheetData>
  <mergeCells count="41">
    <mergeCell ref="A31:C31"/>
    <mergeCell ref="A19:C20"/>
    <mergeCell ref="D19:D21"/>
    <mergeCell ref="E19:E21"/>
    <mergeCell ref="A21:A30"/>
    <mergeCell ref="B21:C21"/>
    <mergeCell ref="B22:C22"/>
    <mergeCell ref="B23:C23"/>
    <mergeCell ref="B24:C24"/>
    <mergeCell ref="B26:C26"/>
    <mergeCell ref="B27:C27"/>
    <mergeCell ref="B28:C28"/>
    <mergeCell ref="B29:C29"/>
    <mergeCell ref="B30:C30"/>
    <mergeCell ref="B25:C25"/>
    <mergeCell ref="D12:I12"/>
    <mergeCell ref="D13:F13"/>
    <mergeCell ref="G13:G14"/>
    <mergeCell ref="H13:H14"/>
    <mergeCell ref="I13:I14"/>
    <mergeCell ref="A4:C4"/>
    <mergeCell ref="S13:S14"/>
    <mergeCell ref="T13:T14"/>
    <mergeCell ref="A5:C5"/>
    <mergeCell ref="A12:C13"/>
    <mergeCell ref="G3:G4"/>
    <mergeCell ref="A3:C3"/>
    <mergeCell ref="D3:E3"/>
    <mergeCell ref="F3:F4"/>
    <mergeCell ref="J12:T12"/>
    <mergeCell ref="J13:J14"/>
    <mergeCell ref="K13:K14"/>
    <mergeCell ref="L13:P13"/>
    <mergeCell ref="Q13:Q14"/>
    <mergeCell ref="R13:R14"/>
    <mergeCell ref="B8:C8"/>
    <mergeCell ref="A6:A8"/>
    <mergeCell ref="B7:C7"/>
    <mergeCell ref="B6:C6"/>
    <mergeCell ref="A14:C14"/>
    <mergeCell ref="A15:C15"/>
  </mergeCell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B2:K62"/>
  <sheetViews>
    <sheetView showGridLines="0" zoomScale="120" zoomScaleNormal="120" zoomScalePageLayoutView="120" workbookViewId="0">
      <selection activeCell="B2" sqref="B2:E2"/>
    </sheetView>
  </sheetViews>
  <sheetFormatPr baseColWidth="10" defaultColWidth="37.28515625" defaultRowHeight="12"/>
  <cols>
    <col min="1" max="1" width="1.140625" style="17" customWidth="1"/>
    <col min="2" max="2" width="35.140625" style="17" customWidth="1"/>
    <col min="3" max="3" width="15.140625" style="17" customWidth="1"/>
    <col min="4" max="4" width="16.85546875" style="17" customWidth="1"/>
    <col min="5" max="6" width="19.28515625" style="17" customWidth="1"/>
    <col min="7" max="7" width="1.42578125" style="17" customWidth="1"/>
    <col min="8" max="8" width="18.28515625" style="17" customWidth="1"/>
    <col min="9" max="9" width="37.7109375" style="17" customWidth="1"/>
    <col min="10" max="10" width="14.28515625" style="17" customWidth="1"/>
    <col min="11" max="11" width="31.85546875" style="17" customWidth="1"/>
    <col min="12" max="12" width="7.140625" style="17" customWidth="1"/>
    <col min="13" max="16384" width="37.28515625" style="17"/>
  </cols>
  <sheetData>
    <row r="2" spans="2:11" ht="24" customHeight="1">
      <c r="B2" s="834" t="s">
        <v>381</v>
      </c>
      <c r="C2" s="834"/>
      <c r="D2" s="834"/>
      <c r="E2" s="834"/>
      <c r="H2" s="834" t="s">
        <v>382</v>
      </c>
      <c r="I2" s="834"/>
    </row>
    <row r="3" spans="2:11" ht="48">
      <c r="B3" s="24" t="s">
        <v>383</v>
      </c>
      <c r="C3" s="24" t="s">
        <v>384</v>
      </c>
      <c r="D3" s="24" t="s">
        <v>385</v>
      </c>
      <c r="E3" s="24" t="s">
        <v>386</v>
      </c>
      <c r="F3" s="24" t="s">
        <v>387</v>
      </c>
      <c r="H3" s="841" t="s">
        <v>388</v>
      </c>
      <c r="I3" s="841"/>
      <c r="J3" s="841"/>
      <c r="K3" s="841"/>
    </row>
    <row r="4" spans="2:11" ht="15.95" customHeight="1">
      <c r="B4" s="69" t="s">
        <v>389</v>
      </c>
      <c r="C4" s="150">
        <v>0</v>
      </c>
      <c r="D4" s="150">
        <v>0</v>
      </c>
      <c r="E4" s="150">
        <f>+C4-D4</f>
        <v>0</v>
      </c>
      <c r="F4" s="326"/>
      <c r="H4" s="839" t="s">
        <v>390</v>
      </c>
      <c r="I4" s="842"/>
      <c r="J4" s="842"/>
      <c r="K4" s="840"/>
    </row>
    <row r="5" spans="2:11" ht="14.25" customHeight="1">
      <c r="B5" s="69" t="s">
        <v>391</v>
      </c>
      <c r="C5" s="837">
        <v>0</v>
      </c>
      <c r="D5" s="150">
        <v>0</v>
      </c>
      <c r="E5" s="837">
        <f>+C5-D5</f>
        <v>0</v>
      </c>
      <c r="F5" s="835"/>
      <c r="H5" s="55" t="s">
        <v>392</v>
      </c>
      <c r="I5" s="55" t="s">
        <v>393</v>
      </c>
      <c r="J5" s="55" t="s">
        <v>394</v>
      </c>
      <c r="K5" s="55" t="s">
        <v>395</v>
      </c>
    </row>
    <row r="6" spans="2:11" ht="24">
      <c r="B6" s="69" t="s">
        <v>396</v>
      </c>
      <c r="C6" s="838"/>
      <c r="D6" s="150">
        <v>0</v>
      </c>
      <c r="E6" s="838"/>
      <c r="F6" s="836"/>
      <c r="H6" s="27"/>
      <c r="I6" s="27"/>
      <c r="J6" s="68">
        <v>0</v>
      </c>
      <c r="K6" s="68"/>
    </row>
    <row r="7" spans="2:11">
      <c r="B7" s="69" t="s">
        <v>397</v>
      </c>
      <c r="C7" s="150">
        <v>0</v>
      </c>
      <c r="D7" s="150">
        <v>0</v>
      </c>
      <c r="E7" s="150">
        <f>+C7-D7</f>
        <v>0</v>
      </c>
      <c r="F7" s="326"/>
      <c r="H7" s="27"/>
      <c r="I7" s="27"/>
      <c r="J7" s="68">
        <v>0</v>
      </c>
      <c r="K7" s="68"/>
    </row>
    <row r="8" spans="2:11" ht="24">
      <c r="B8" s="69" t="s">
        <v>398</v>
      </c>
      <c r="C8" s="150">
        <v>0</v>
      </c>
      <c r="D8" s="150">
        <v>0</v>
      </c>
      <c r="E8" s="150">
        <f t="shared" ref="E8" si="0">+C8-D8</f>
        <v>0</v>
      </c>
      <c r="F8" s="326"/>
      <c r="H8" s="27"/>
      <c r="I8" s="27"/>
      <c r="J8" s="68">
        <v>0</v>
      </c>
      <c r="K8" s="68"/>
    </row>
    <row r="9" spans="2:11">
      <c r="B9" s="69" t="s">
        <v>399</v>
      </c>
      <c r="C9" s="150">
        <v>0</v>
      </c>
      <c r="D9" s="150">
        <v>0</v>
      </c>
      <c r="E9" s="150">
        <f>+C9-D9</f>
        <v>0</v>
      </c>
      <c r="F9" s="326"/>
      <c r="H9" s="27"/>
      <c r="I9" s="27"/>
      <c r="J9" s="68">
        <v>0</v>
      </c>
      <c r="K9" s="68"/>
    </row>
    <row r="10" spans="2:11">
      <c r="B10" s="69" t="s">
        <v>400</v>
      </c>
      <c r="C10" s="150">
        <v>0</v>
      </c>
      <c r="D10" s="150">
        <v>0</v>
      </c>
      <c r="E10" s="150">
        <f>+C10-D10</f>
        <v>0</v>
      </c>
      <c r="F10" s="326"/>
      <c r="H10" s="27"/>
      <c r="I10" s="27"/>
      <c r="J10" s="68">
        <v>0</v>
      </c>
      <c r="K10" s="68"/>
    </row>
    <row r="11" spans="2:11">
      <c r="B11" s="149" t="s">
        <v>401</v>
      </c>
      <c r="C11" s="151">
        <f>SUM(C8:C10)</f>
        <v>0</v>
      </c>
      <c r="D11" s="151">
        <f>SUM(D8:D10)</f>
        <v>0</v>
      </c>
      <c r="E11" s="151">
        <f>SUM(E8:E10)</f>
        <v>0</v>
      </c>
      <c r="F11" s="327"/>
      <c r="H11" s="27"/>
      <c r="I11" s="27"/>
      <c r="J11" s="68">
        <v>0</v>
      </c>
      <c r="K11" s="68"/>
    </row>
    <row r="12" spans="2:11">
      <c r="B12" s="69" t="s">
        <v>402</v>
      </c>
      <c r="C12" s="150">
        <v>0</v>
      </c>
      <c r="D12" s="150">
        <v>0</v>
      </c>
      <c r="E12" s="150">
        <f t="shared" ref="E12" si="1">+C12-D12</f>
        <v>0</v>
      </c>
      <c r="F12" s="326"/>
      <c r="H12" s="27"/>
      <c r="I12" s="27"/>
      <c r="J12" s="68">
        <v>0</v>
      </c>
      <c r="K12" s="68"/>
    </row>
    <row r="13" spans="2:11">
      <c r="B13" s="149" t="s">
        <v>403</v>
      </c>
      <c r="C13" s="151">
        <f>SUM(C11:C12)</f>
        <v>0</v>
      </c>
      <c r="D13" s="151">
        <f>SUM(D11:D12)</f>
        <v>0</v>
      </c>
      <c r="E13" s="151">
        <f>SUM(E11:E12)</f>
        <v>0</v>
      </c>
      <c r="F13" s="327"/>
      <c r="H13" s="839" t="s">
        <v>404</v>
      </c>
      <c r="I13" s="840"/>
      <c r="J13" s="70">
        <f>SUM(J6:J12)</f>
        <v>0</v>
      </c>
      <c r="K13" s="70"/>
    </row>
    <row r="14" spans="2:11" ht="12" customHeight="1">
      <c r="B14" s="241"/>
      <c r="C14" s="242"/>
      <c r="D14" s="242"/>
      <c r="E14" s="242"/>
      <c r="F14" s="328"/>
      <c r="H14" s="36"/>
      <c r="I14" s="36"/>
      <c r="J14" s="36"/>
      <c r="K14" s="36"/>
    </row>
    <row r="15" spans="2:11" ht="24.95" customHeight="1">
      <c r="B15" s="243"/>
      <c r="C15" s="244"/>
      <c r="D15" s="244"/>
      <c r="E15" s="244"/>
      <c r="F15" s="329"/>
      <c r="H15" s="839" t="s">
        <v>405</v>
      </c>
      <c r="I15" s="842"/>
      <c r="J15" s="842"/>
      <c r="K15" s="840"/>
    </row>
    <row r="16" spans="2:11">
      <c r="B16" s="222" t="s">
        <v>406</v>
      </c>
      <c r="C16" s="223"/>
      <c r="D16" s="223"/>
      <c r="E16" s="224"/>
      <c r="F16" s="330"/>
      <c r="H16" s="55" t="s">
        <v>392</v>
      </c>
      <c r="I16" s="55" t="s">
        <v>393</v>
      </c>
      <c r="J16" s="55" t="s">
        <v>394</v>
      </c>
      <c r="K16" s="55" t="s">
        <v>395</v>
      </c>
    </row>
    <row r="17" spans="2:11">
      <c r="B17" s="69" t="s">
        <v>407</v>
      </c>
      <c r="C17" s="150">
        <v>0</v>
      </c>
      <c r="D17" s="150">
        <v>0</v>
      </c>
      <c r="E17" s="150">
        <f t="shared" ref="E17" si="2">+C17-D17</f>
        <v>0</v>
      </c>
      <c r="F17" s="326"/>
      <c r="H17" s="27"/>
      <c r="I17" s="27"/>
      <c r="J17" s="68">
        <v>0</v>
      </c>
      <c r="K17" s="68"/>
    </row>
    <row r="18" spans="2:11">
      <c r="H18" s="27"/>
      <c r="I18" s="27"/>
      <c r="J18" s="68">
        <v>0</v>
      </c>
      <c r="K18" s="68"/>
    </row>
    <row r="19" spans="2:11">
      <c r="H19" s="27"/>
      <c r="I19" s="27"/>
      <c r="J19" s="68">
        <v>0</v>
      </c>
      <c r="K19" s="68"/>
    </row>
    <row r="20" spans="2:11" ht="15" customHeight="1">
      <c r="H20" s="27"/>
      <c r="I20" s="27"/>
      <c r="J20" s="68">
        <v>0</v>
      </c>
      <c r="K20" s="68"/>
    </row>
    <row r="21" spans="2:11">
      <c r="H21" s="27"/>
      <c r="I21" s="27"/>
      <c r="J21" s="68">
        <v>0</v>
      </c>
      <c r="K21" s="68"/>
    </row>
    <row r="22" spans="2:11">
      <c r="H22" s="27"/>
      <c r="I22" s="27"/>
      <c r="J22" s="68">
        <v>0</v>
      </c>
      <c r="K22" s="68"/>
    </row>
    <row r="23" spans="2:11" ht="12" customHeight="1">
      <c r="H23" s="839" t="s">
        <v>408</v>
      </c>
      <c r="I23" s="840"/>
      <c r="J23" s="70">
        <f>SUM(J17:J22)</f>
        <v>0</v>
      </c>
      <c r="K23" s="70"/>
    </row>
    <row r="24" spans="2:11">
      <c r="H24" s="36"/>
      <c r="I24" s="36"/>
      <c r="J24" s="36"/>
      <c r="K24" s="36"/>
    </row>
    <row r="25" spans="2:11" ht="21.95" customHeight="1">
      <c r="H25" s="839" t="s">
        <v>409</v>
      </c>
      <c r="I25" s="842"/>
      <c r="J25" s="842"/>
      <c r="K25" s="840"/>
    </row>
    <row r="26" spans="2:11">
      <c r="H26" s="55" t="s">
        <v>392</v>
      </c>
      <c r="I26" s="55" t="s">
        <v>393</v>
      </c>
      <c r="J26" s="55" t="s">
        <v>394</v>
      </c>
      <c r="K26" s="55" t="s">
        <v>395</v>
      </c>
    </row>
    <row r="27" spans="2:11">
      <c r="H27" s="27"/>
      <c r="I27" s="27"/>
      <c r="J27" s="68">
        <v>0</v>
      </c>
      <c r="K27" s="68"/>
    </row>
    <row r="28" spans="2:11">
      <c r="H28" s="27"/>
      <c r="I28" s="27"/>
      <c r="J28" s="68">
        <v>0</v>
      </c>
      <c r="K28" s="68"/>
    </row>
    <row r="29" spans="2:11">
      <c r="H29" s="27"/>
      <c r="I29" s="27"/>
      <c r="J29" s="68">
        <v>0</v>
      </c>
      <c r="K29" s="68"/>
    </row>
    <row r="30" spans="2:11">
      <c r="H30" s="27"/>
      <c r="I30" s="27"/>
      <c r="J30" s="68">
        <v>0</v>
      </c>
      <c r="K30" s="68"/>
    </row>
    <row r="31" spans="2:11">
      <c r="H31" s="27"/>
      <c r="I31" s="27"/>
      <c r="J31" s="68">
        <v>0</v>
      </c>
      <c r="K31" s="68"/>
    </row>
    <row r="32" spans="2:11">
      <c r="H32" s="27"/>
      <c r="I32" s="27"/>
      <c r="J32" s="68">
        <v>0</v>
      </c>
      <c r="K32" s="68"/>
    </row>
    <row r="33" spans="8:11">
      <c r="H33" s="27"/>
      <c r="I33" s="27"/>
      <c r="J33" s="68">
        <v>0</v>
      </c>
      <c r="K33" s="68"/>
    </row>
    <row r="34" spans="8:11">
      <c r="H34" s="839" t="s">
        <v>410</v>
      </c>
      <c r="I34" s="840"/>
      <c r="J34" s="70">
        <f>SUM(J27:J33)</f>
        <v>0</v>
      </c>
      <c r="K34" s="70"/>
    </row>
    <row r="35" spans="8:11">
      <c r="H35" s="36"/>
      <c r="I35" s="36"/>
      <c r="J35" s="36"/>
      <c r="K35" s="36"/>
    </row>
    <row r="36" spans="8:11" ht="23.1" customHeight="1">
      <c r="H36" s="839" t="s">
        <v>411</v>
      </c>
      <c r="I36" s="842"/>
      <c r="J36" s="842"/>
      <c r="K36" s="840"/>
    </row>
    <row r="37" spans="8:11">
      <c r="H37" s="55" t="s">
        <v>392</v>
      </c>
      <c r="I37" s="55" t="s">
        <v>393</v>
      </c>
      <c r="J37" s="55" t="s">
        <v>394</v>
      </c>
      <c r="K37" s="55" t="s">
        <v>395</v>
      </c>
    </row>
    <row r="38" spans="8:11">
      <c r="H38" s="27"/>
      <c r="I38" s="27"/>
      <c r="J38" s="68">
        <v>0</v>
      </c>
      <c r="K38" s="68"/>
    </row>
    <row r="39" spans="8:11">
      <c r="H39" s="27"/>
      <c r="I39" s="27"/>
      <c r="J39" s="68">
        <v>0</v>
      </c>
      <c r="K39" s="68"/>
    </row>
    <row r="40" spans="8:11">
      <c r="H40" s="27"/>
      <c r="I40" s="27"/>
      <c r="J40" s="68">
        <v>0</v>
      </c>
      <c r="K40" s="68"/>
    </row>
    <row r="41" spans="8:11">
      <c r="H41" s="27"/>
      <c r="I41" s="27"/>
      <c r="J41" s="68">
        <v>0</v>
      </c>
      <c r="K41" s="68"/>
    </row>
    <row r="42" spans="8:11">
      <c r="H42" s="27"/>
      <c r="I42" s="27"/>
      <c r="J42" s="68">
        <v>0</v>
      </c>
      <c r="K42" s="68"/>
    </row>
    <row r="43" spans="8:11">
      <c r="H43" s="27"/>
      <c r="I43" s="27"/>
      <c r="J43" s="68">
        <v>0</v>
      </c>
      <c r="K43" s="68"/>
    </row>
    <row r="44" spans="8:11">
      <c r="H44" s="839" t="s">
        <v>412</v>
      </c>
      <c r="I44" s="840"/>
      <c r="J44" s="70">
        <f>SUM(J38:J43)</f>
        <v>0</v>
      </c>
      <c r="K44" s="70"/>
    </row>
    <row r="45" spans="8:11">
      <c r="H45" s="36"/>
      <c r="I45" s="36"/>
      <c r="J45" s="36"/>
      <c r="K45" s="36"/>
    </row>
    <row r="46" spans="8:11" ht="24" customHeight="1">
      <c r="H46" s="839" t="s">
        <v>413</v>
      </c>
      <c r="I46" s="842"/>
      <c r="J46" s="842"/>
      <c r="K46" s="840"/>
    </row>
    <row r="47" spans="8:11">
      <c r="H47" s="55" t="s">
        <v>392</v>
      </c>
      <c r="I47" s="55" t="s">
        <v>393</v>
      </c>
      <c r="J47" s="55" t="s">
        <v>394</v>
      </c>
      <c r="K47" s="55" t="s">
        <v>395</v>
      </c>
    </row>
    <row r="48" spans="8:11">
      <c r="H48" s="27"/>
      <c r="I48" s="27"/>
      <c r="J48" s="68">
        <v>0</v>
      </c>
      <c r="K48" s="68"/>
    </row>
    <row r="49" spans="8:11">
      <c r="H49" s="27"/>
      <c r="I49" s="27"/>
      <c r="J49" s="68">
        <v>0</v>
      </c>
      <c r="K49" s="68"/>
    </row>
    <row r="50" spans="8:11">
      <c r="H50" s="27"/>
      <c r="I50" s="27"/>
      <c r="J50" s="68">
        <v>0</v>
      </c>
      <c r="K50" s="68"/>
    </row>
    <row r="51" spans="8:11">
      <c r="H51" s="27"/>
      <c r="I51" s="27"/>
      <c r="J51" s="68">
        <v>0</v>
      </c>
      <c r="K51" s="68"/>
    </row>
    <row r="52" spans="8:11">
      <c r="H52" s="27"/>
      <c r="I52" s="27"/>
      <c r="J52" s="68">
        <v>0</v>
      </c>
      <c r="K52" s="68"/>
    </row>
    <row r="53" spans="8:11" ht="12" customHeight="1">
      <c r="H53" s="839" t="s">
        <v>414</v>
      </c>
      <c r="I53" s="840"/>
      <c r="J53" s="70">
        <f>SUM(J48:J52)</f>
        <v>0</v>
      </c>
      <c r="K53" s="70"/>
    </row>
    <row r="55" spans="8:11" ht="23.1" customHeight="1">
      <c r="H55" s="839" t="s">
        <v>415</v>
      </c>
      <c r="I55" s="842"/>
      <c r="J55" s="842"/>
      <c r="K55" s="840"/>
    </row>
    <row r="56" spans="8:11">
      <c r="H56" s="55" t="s">
        <v>392</v>
      </c>
      <c r="I56" s="55" t="s">
        <v>393</v>
      </c>
      <c r="J56" s="55" t="s">
        <v>394</v>
      </c>
      <c r="K56" s="55" t="s">
        <v>395</v>
      </c>
    </row>
    <row r="57" spans="8:11">
      <c r="H57" s="27"/>
      <c r="I57" s="27"/>
      <c r="J57" s="68">
        <v>0</v>
      </c>
      <c r="K57" s="68"/>
    </row>
    <row r="58" spans="8:11">
      <c r="H58" s="27"/>
      <c r="I58" s="27"/>
      <c r="J58" s="68">
        <v>0</v>
      </c>
      <c r="K58" s="68"/>
    </row>
    <row r="59" spans="8:11">
      <c r="H59" s="27"/>
      <c r="I59" s="27"/>
      <c r="J59" s="68">
        <v>0</v>
      </c>
      <c r="K59" s="68"/>
    </row>
    <row r="60" spans="8:11">
      <c r="H60" s="27"/>
      <c r="I60" s="27"/>
      <c r="J60" s="68">
        <v>0</v>
      </c>
      <c r="K60" s="68"/>
    </row>
    <row r="61" spans="8:11">
      <c r="H61" s="27"/>
      <c r="I61" s="27"/>
      <c r="J61" s="68">
        <v>0</v>
      </c>
      <c r="K61" s="68"/>
    </row>
    <row r="62" spans="8:11">
      <c r="H62" s="839" t="s">
        <v>416</v>
      </c>
      <c r="I62" s="840"/>
      <c r="J62" s="70">
        <f>SUM(J57:J61)</f>
        <v>0</v>
      </c>
      <c r="K62" s="70"/>
    </row>
  </sheetData>
  <mergeCells count="18">
    <mergeCell ref="H44:I44"/>
    <mergeCell ref="H55:K55"/>
    <mergeCell ref="H2:I2"/>
    <mergeCell ref="F5:F6"/>
    <mergeCell ref="C5:C6"/>
    <mergeCell ref="E5:E6"/>
    <mergeCell ref="H62:I62"/>
    <mergeCell ref="B2:E2"/>
    <mergeCell ref="H3:K3"/>
    <mergeCell ref="H13:I13"/>
    <mergeCell ref="H23:I23"/>
    <mergeCell ref="H15:K15"/>
    <mergeCell ref="H4:K4"/>
    <mergeCell ref="H46:K46"/>
    <mergeCell ref="H53:I53"/>
    <mergeCell ref="H25:K25"/>
    <mergeCell ref="H34:I34"/>
    <mergeCell ref="H36:K3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8"/>
  <sheetViews>
    <sheetView zoomScale="110" zoomScaleNormal="110" zoomScalePageLayoutView="110" workbookViewId="0"/>
  </sheetViews>
  <sheetFormatPr baseColWidth="10" defaultColWidth="11.42578125" defaultRowHeight="15"/>
  <cols>
    <col min="1" max="1" width="7.140625" customWidth="1"/>
    <col min="2" max="2" width="8.28515625" customWidth="1"/>
    <col min="3" max="3" width="45.28515625" customWidth="1"/>
    <col min="4" max="4" width="18" customWidth="1"/>
    <col min="5" max="5" width="13.7109375" customWidth="1"/>
    <col min="6" max="6" width="16.140625" customWidth="1"/>
  </cols>
  <sheetData>
    <row r="1" spans="1:3" ht="15.75">
      <c r="A1" s="313" t="s">
        <v>19</v>
      </c>
    </row>
    <row r="2" spans="1:3" ht="23.1" customHeight="1" thickBot="1">
      <c r="A2" s="421" t="s">
        <v>20</v>
      </c>
      <c r="B2" s="384" t="s">
        <v>21</v>
      </c>
      <c r="C2" s="305" t="s">
        <v>22</v>
      </c>
    </row>
    <row r="3" spans="1:3">
      <c r="A3" s="443" t="str">
        <f>+'Indice de Tablas'!A7</f>
        <v xml:space="preserve">ASIGNACIÓN A SERVICIOS MINORISTAS </v>
      </c>
      <c r="B3" s="468" t="str">
        <f>+'Indice de Tablas'!B7</f>
        <v>FIJO VOZ</v>
      </c>
      <c r="C3" s="306" t="str">
        <f>+'1.1 Contabilidad Ingresos'!F3</f>
        <v xml:space="preserve">Local </v>
      </c>
    </row>
    <row r="4" spans="1:3">
      <c r="A4" s="444"/>
      <c r="B4" s="469"/>
      <c r="C4" s="307" t="str">
        <f>+'1.1 Contabilidad Ingresos'!G3</f>
        <v>Fijo - móvil</v>
      </c>
    </row>
    <row r="5" spans="1:3">
      <c r="A5" s="444"/>
      <c r="B5" s="469"/>
      <c r="C5" s="307" t="str">
        <f>+'1.1 Contabilidad Ingresos'!H3</f>
        <v>Conexión (Instalación)</v>
      </c>
    </row>
    <row r="6" spans="1:3" ht="15.75" thickBot="1">
      <c r="A6" s="444"/>
      <c r="B6" s="470"/>
      <c r="C6" s="308" t="str">
        <f>+'1.1 Contabilidad Ingresos'!I3</f>
        <v xml:space="preserve">Otros Servicios </v>
      </c>
    </row>
    <row r="7" spans="1:3">
      <c r="A7" s="444"/>
      <c r="B7" s="468" t="str">
        <f>+'Indice de Tablas'!B10</f>
        <v>MÓVIL VOZ</v>
      </c>
      <c r="C7" s="306" t="str">
        <f>+'1.1 Contabilidad Ingresos'!K3</f>
        <v>Móvil-Móvil</v>
      </c>
    </row>
    <row r="8" spans="1:3">
      <c r="A8" s="444"/>
      <c r="B8" s="469"/>
      <c r="C8" s="307" t="str">
        <f>+'1.1 Contabilidad Ingresos'!L3</f>
        <v>Fijo-Móvil *</v>
      </c>
    </row>
    <row r="9" spans="1:3">
      <c r="A9" s="444"/>
      <c r="B9" s="469"/>
      <c r="C9" s="307" t="str">
        <f>+'1.1 Contabilidad Ingresos'!M3</f>
        <v>Móvil-Fijo</v>
      </c>
    </row>
    <row r="10" spans="1:3">
      <c r="A10" s="444"/>
      <c r="B10" s="469"/>
      <c r="C10" s="307" t="str">
        <f>+'1.1 Contabilidad Ingresos'!N3</f>
        <v>Roaming Internacional Outbound</v>
      </c>
    </row>
    <row r="11" spans="1:3" ht="15.75" thickBot="1">
      <c r="A11" s="444"/>
      <c r="B11" s="470"/>
      <c r="C11" s="308" t="str">
        <f>+'1.1 Contabilidad Ingresos'!O3</f>
        <v>Otros Servicios</v>
      </c>
    </row>
    <row r="12" spans="1:3">
      <c r="A12" s="444"/>
      <c r="B12" s="468" t="str">
        <f>+'Indice de Tablas'!B13</f>
        <v>LARGA DISTANCIA</v>
      </c>
      <c r="C12" s="306" t="str">
        <f>+'1.1 Contabilidad Ingresos'!Q3</f>
        <v>Fijo - Nacional</v>
      </c>
    </row>
    <row r="13" spans="1:3">
      <c r="A13" s="444"/>
      <c r="B13" s="469"/>
      <c r="C13" s="307" t="str">
        <f>+'1.1 Contabilidad Ingresos'!R3</f>
        <v>Fijo - Internacional</v>
      </c>
    </row>
    <row r="14" spans="1:3">
      <c r="A14" s="444"/>
      <c r="B14" s="469"/>
      <c r="C14" s="307" t="str">
        <f>+'1.1 Contabilidad Ingresos'!S3</f>
        <v>Móvil - Internacional</v>
      </c>
    </row>
    <row r="15" spans="1:3" ht="15.75" thickBot="1">
      <c r="A15" s="444"/>
      <c r="B15" s="470"/>
      <c r="C15" s="308" t="str">
        <f>+'1.1 Contabilidad Ingresos'!T3</f>
        <v>Otros Ingresos Minoristas</v>
      </c>
    </row>
    <row r="16" spans="1:3">
      <c r="A16" s="444"/>
      <c r="B16" s="468" t="str">
        <f>+'Indice de Tablas'!B16</f>
        <v>INTERNET FIJO</v>
      </c>
      <c r="C16" s="306" t="str">
        <f>+'1.1 Contabilidad Ingresos'!V3</f>
        <v>Internet  (Ingresos Residencial )</v>
      </c>
    </row>
    <row r="17" spans="1:3">
      <c r="A17" s="444"/>
      <c r="B17" s="469"/>
      <c r="C17" s="307" t="str">
        <f>+'1.1 Contabilidad Ingresos'!W3</f>
        <v>Conexión  (Ingresos Residencial )</v>
      </c>
    </row>
    <row r="18" spans="1:3">
      <c r="A18" s="444"/>
      <c r="B18" s="469"/>
      <c r="C18" s="307" t="str">
        <f>+'1.1 Contabilidad Ingresos'!X3</f>
        <v>Otros Servicios  (Ingresos Residencial )</v>
      </c>
    </row>
    <row r="19" spans="1:3">
      <c r="A19" s="444"/>
      <c r="B19" s="469"/>
      <c r="C19" s="307" t="str">
        <f>+'1.1 Contabilidad Ingresos'!Y3</f>
        <v>Internet  (Ingresos Corporativo)</v>
      </c>
    </row>
    <row r="20" spans="1:3">
      <c r="A20" s="444"/>
      <c r="B20" s="469"/>
      <c r="C20" s="307" t="str">
        <f>+'1.1 Contabilidad Ingresos'!Z3</f>
        <v>Conexión   (Ingresos Corporativo)</v>
      </c>
    </row>
    <row r="21" spans="1:3" ht="15.75" thickBot="1">
      <c r="A21" s="444"/>
      <c r="B21" s="470"/>
      <c r="C21" s="308" t="str">
        <f>+'1.1 Contabilidad Ingresos'!AA3</f>
        <v>Otros Servicios  (Ingresos Corporativo)</v>
      </c>
    </row>
    <row r="22" spans="1:3">
      <c r="A22" s="444"/>
      <c r="B22" s="468" t="str">
        <f>+'Indice de Tablas'!B19</f>
        <v xml:space="preserve">INTERNET MÓVIL </v>
      </c>
      <c r="C22" s="306" t="str">
        <f>+'1.1 Contabilidad Ingresos'!AC3</f>
        <v>Internet  (Ingresos por Demanda)</v>
      </c>
    </row>
    <row r="23" spans="1:3">
      <c r="A23" s="444"/>
      <c r="B23" s="469"/>
      <c r="C23" s="307" t="str">
        <f>+'1.1 Contabilidad Ingresos'!AD3</f>
        <v>Apps  (Ingresos por Demanda)</v>
      </c>
    </row>
    <row r="24" spans="1:3" ht="22.5">
      <c r="A24" s="444"/>
      <c r="B24" s="469"/>
      <c r="C24" s="307" t="str">
        <f>+'1.1 Contabilidad Ingresos'!AE3</f>
        <v>Roaming Internacional Outbound  (Ingresos por Demanda)</v>
      </c>
    </row>
    <row r="25" spans="1:3">
      <c r="A25" s="444"/>
      <c r="B25" s="469"/>
      <c r="C25" s="307" t="str">
        <f>+'1.1 Contabilidad Ingresos'!AF3</f>
        <v>Internet de las Cosas (IoT)  (Ingresos por Demanda)</v>
      </c>
    </row>
    <row r="26" spans="1:3">
      <c r="A26" s="444"/>
      <c r="B26" s="469"/>
      <c r="C26" s="307" t="str">
        <f>+'1.1 Contabilidad Ingresos'!AG3</f>
        <v>Otros Servicios  (Ingresos por Demanda)</v>
      </c>
    </row>
    <row r="27" spans="1:3">
      <c r="A27" s="444"/>
      <c r="B27" s="469"/>
      <c r="C27" s="307" t="str">
        <f>+'1.1 Contabilidad Ingresos'!AH3</f>
        <v>Internet  (Ingresos por Suscripción)</v>
      </c>
    </row>
    <row r="28" spans="1:3">
      <c r="A28" s="444"/>
      <c r="B28" s="469"/>
      <c r="C28" s="307" t="str">
        <f>+'1.1 Contabilidad Ingresos'!AI3</f>
        <v>Apps  (Ingresos por Suscripción)</v>
      </c>
    </row>
    <row r="29" spans="1:3" ht="22.5">
      <c r="A29" s="444"/>
      <c r="B29" s="469"/>
      <c r="C29" s="307" t="str">
        <f>+'1.1 Contabilidad Ingresos'!AJ3</f>
        <v>Roaming Internacional Outbound  (Ingresos por Suscripción)</v>
      </c>
    </row>
    <row r="30" spans="1:3" ht="22.5">
      <c r="A30" s="444"/>
      <c r="B30" s="469"/>
      <c r="C30" s="307" t="str">
        <f>+'1.1 Contabilidad Ingresos'!AK3</f>
        <v>Internet de las Cosas (IoT)  - M2M  (Ingresos por Suscripción)</v>
      </c>
    </row>
    <row r="31" spans="1:3" ht="15.75" thickBot="1">
      <c r="A31" s="444"/>
      <c r="B31" s="470"/>
      <c r="C31" s="308" t="str">
        <f>+'1.1 Contabilidad Ingresos'!AL3</f>
        <v>Otros Servicios  (Ingresos por Suscripción)</v>
      </c>
    </row>
    <row r="32" spans="1:3">
      <c r="A32" s="444"/>
      <c r="B32" s="468" t="str">
        <f>+'Indice de Tablas'!B22</f>
        <v>TELEVISIÓN POR SUSCRIPCIÓN</v>
      </c>
      <c r="C32" s="306" t="str">
        <f>+'1.1 Contabilidad Ingresos'!AN3</f>
        <v>Cargo Fijo</v>
      </c>
    </row>
    <row r="33" spans="1:3">
      <c r="A33" s="444"/>
      <c r="B33" s="469"/>
      <c r="C33" s="307" t="str">
        <f>+'1.1 Contabilidad Ingresos'!AO3</f>
        <v>TV por Demanda  (PPV)</v>
      </c>
    </row>
    <row r="34" spans="1:3">
      <c r="A34" s="444"/>
      <c r="B34" s="469"/>
      <c r="C34" s="307" t="str">
        <f>+'1.1 Contabilidad Ingresos'!AP3</f>
        <v>TV por Demanda  (Video por Demanda)</v>
      </c>
    </row>
    <row r="35" spans="1:3">
      <c r="A35" s="444"/>
      <c r="B35" s="469"/>
      <c r="C35" s="307" t="str">
        <f>+'1.1 Contabilidad Ingresos'!AQ3</f>
        <v>Conexión</v>
      </c>
    </row>
    <row r="36" spans="1:3" ht="15.75" thickBot="1">
      <c r="A36" s="444"/>
      <c r="B36" s="470"/>
      <c r="C36" s="308" t="str">
        <f>+'1.1 Contabilidad Ingresos'!AR3</f>
        <v>Otros Servicios</v>
      </c>
    </row>
    <row r="37" spans="1:3">
      <c r="A37" s="444"/>
      <c r="B37" s="468" t="str">
        <f>+'Indice de Tablas'!B25</f>
        <v xml:space="preserve">MENSAJERIA SMS </v>
      </c>
      <c r="C37" s="306" t="str">
        <f>+'1.1 Contabilidad Ingresos'!AT3</f>
        <v>Ingreso consumo  (Nacional)</v>
      </c>
    </row>
    <row r="38" spans="1:3">
      <c r="A38" s="444"/>
      <c r="B38" s="469"/>
      <c r="C38" s="307" t="str">
        <f>+'1.1 Contabilidad Ingresos'!AU3</f>
        <v>Ingreso consumo  (Internacional)</v>
      </c>
    </row>
    <row r="39" spans="1:3">
      <c r="A39" s="444"/>
      <c r="B39" s="469"/>
      <c r="C39" s="307" t="str">
        <f>+'1.1 Contabilidad Ingresos'!AV3</f>
        <v>Roaming Internacional Outbound</v>
      </c>
    </row>
    <row r="40" spans="1:3" ht="15.75" thickBot="1">
      <c r="A40" s="444"/>
      <c r="B40" s="470"/>
      <c r="C40" s="308" t="str">
        <f>+'1.1 Contabilidad Ingresos'!AW3</f>
        <v>Otros Servicios</v>
      </c>
    </row>
    <row r="41" spans="1:3">
      <c r="A41" s="444"/>
      <c r="B41" s="468" t="str">
        <f>+'Indice de Tablas'!B28</f>
        <v>EQUIPOS</v>
      </c>
      <c r="C41" s="306" t="str">
        <f>+'1.1 Contabilidad Ingresos'!AY3</f>
        <v xml:space="preserve">Ingreso Alquiler </v>
      </c>
    </row>
    <row r="42" spans="1:3">
      <c r="A42" s="444"/>
      <c r="B42" s="469"/>
      <c r="C42" s="307" t="str">
        <f>+'1.1 Contabilidad Ingresos'!AZ3</f>
        <v>Ingresos por Venta y Financiación</v>
      </c>
    </row>
    <row r="43" spans="1:3" ht="15.75" thickBot="1">
      <c r="A43" s="445"/>
      <c r="B43" s="470"/>
      <c r="C43" s="308" t="str">
        <f>+'1.1 Contabilidad Ingresos'!BA3</f>
        <v>Otros</v>
      </c>
    </row>
    <row r="44" spans="1:3">
      <c r="A44" s="443" t="str">
        <f>+'Indice de Tablas'!A31</f>
        <v>ASIGNACIÓN A SERVICIOS MAYORISTAS</v>
      </c>
      <c r="B44" s="479" t="str">
        <f>+'Indice de Tablas'!B31</f>
        <v xml:space="preserve">FIJO </v>
      </c>
      <c r="C44" s="309" t="str">
        <f>+'1.1 Contabilidad Ingresos'!BC3</f>
        <v>Arrendamiento de espacio Interconexión</v>
      </c>
    </row>
    <row r="45" spans="1:3">
      <c r="A45" s="444"/>
      <c r="B45" s="480"/>
      <c r="C45" s="310" t="str">
        <f>+'1.1 Contabilidad Ingresos'!BD3</f>
        <v>Cargo de Acceso Móvil-fijo</v>
      </c>
    </row>
    <row r="46" spans="1:3">
      <c r="A46" s="444"/>
      <c r="B46" s="480"/>
      <c r="C46" s="310" t="str">
        <f>+'1.1 Contabilidad Ingresos'!BE3</f>
        <v>Cargo de Acceso Fijo - Fijo</v>
      </c>
    </row>
    <row r="47" spans="1:3">
      <c r="A47" s="444"/>
      <c r="B47" s="480"/>
      <c r="C47" s="310" t="str">
        <f>+'1.1 Contabilidad Ingresos'!BF3</f>
        <v>Cargo de Acceso Larga Distancia</v>
      </c>
    </row>
    <row r="48" spans="1:3">
      <c r="A48" s="444"/>
      <c r="B48" s="480"/>
      <c r="C48" s="310" t="str">
        <f>+'1.1 Contabilidad Ingresos'!BG3</f>
        <v>Cargo de Acceso Fijo - Móvil</v>
      </c>
    </row>
    <row r="49" spans="1:3">
      <c r="A49" s="444"/>
      <c r="B49" s="480"/>
      <c r="C49" s="310" t="str">
        <f>+'1.1 Contabilidad Ingresos'!BH3</f>
        <v>Transporte Interconexión</v>
      </c>
    </row>
    <row r="50" spans="1:3">
      <c r="A50" s="444"/>
      <c r="B50" s="480"/>
      <c r="C50" s="310" t="str">
        <f>+'1.1 Contabilidad Ingresos'!BI3</f>
        <v>Arrendamiento Infraestructura Activa  (Voz)</v>
      </c>
    </row>
    <row r="51" spans="1:3">
      <c r="A51" s="444"/>
      <c r="B51" s="480"/>
      <c r="C51" s="310" t="str">
        <f>+'1.1 Contabilidad Ingresos'!BJ3</f>
        <v>Arrendamiento Infraestructura Activa  (Datos)</v>
      </c>
    </row>
    <row r="52" spans="1:3" ht="22.5">
      <c r="A52" s="444"/>
      <c r="B52" s="480"/>
      <c r="C52" s="310" t="str">
        <f>+'1.1 Contabilidad Ingresos'!BK3</f>
        <v>Arrendamiento Infraestructura Pasiva  (Postes y ductos)</v>
      </c>
    </row>
    <row r="53" spans="1:3" ht="22.5">
      <c r="A53" s="444"/>
      <c r="B53" s="480"/>
      <c r="C53" s="310" t="str">
        <f>+'1.1 Contabilidad Ingresos'!BL3</f>
        <v>Arrendamiento Infraestructura Pasiva  (Otra Infraestructura pasiva)</v>
      </c>
    </row>
    <row r="54" spans="1:3" ht="15.75" thickBot="1">
      <c r="A54" s="444"/>
      <c r="B54" s="481"/>
      <c r="C54" s="312" t="str">
        <f>+'1.1 Contabilidad Ingresos'!BM3</f>
        <v>Otros Ingresos mayoristas</v>
      </c>
    </row>
    <row r="55" spans="1:3">
      <c r="A55" s="444"/>
      <c r="B55" s="479" t="str">
        <f>+'Indice de Tablas'!B34</f>
        <v xml:space="preserve">MÒVIL </v>
      </c>
      <c r="C55" s="309" t="str">
        <f>+'1.1 Contabilidad Ingresos'!BO3</f>
        <v>Arrendamiento de espacio Interconexión</v>
      </c>
    </row>
    <row r="56" spans="1:3">
      <c r="A56" s="444"/>
      <c r="B56" s="480"/>
      <c r="C56" s="310" t="str">
        <f>+'1.1 Contabilidad Ingresos'!BP3</f>
        <v>Cargo de Acceso móvil - móvil</v>
      </c>
    </row>
    <row r="57" spans="1:3">
      <c r="A57" s="444"/>
      <c r="B57" s="480"/>
      <c r="C57" s="310" t="str">
        <f>+'1.1 Contabilidad Ingresos'!BQ3</f>
        <v>Cargo de Acceso  fijo - Móvil</v>
      </c>
    </row>
    <row r="58" spans="1:3">
      <c r="A58" s="444"/>
      <c r="B58" s="480"/>
      <c r="C58" s="310" t="str">
        <f>+'1.1 Contabilidad Ingresos'!BR3</f>
        <v>Cargo de Acceso LDI</v>
      </c>
    </row>
    <row r="59" spans="1:3">
      <c r="A59" s="444"/>
      <c r="B59" s="480"/>
      <c r="C59" s="310" t="str">
        <f>+'1.1 Contabilidad Ingresos'!BS3</f>
        <v>Transporte Interconexión</v>
      </c>
    </row>
    <row r="60" spans="1:3">
      <c r="A60" s="444"/>
      <c r="B60" s="480"/>
      <c r="C60" s="310" t="str">
        <f>+'1.1 Contabilidad Ingresos'!BT3</f>
        <v>Terminación SMS  (Nacional)</v>
      </c>
    </row>
    <row r="61" spans="1:3">
      <c r="A61" s="444"/>
      <c r="B61" s="480"/>
      <c r="C61" s="310" t="str">
        <f>+'1.1 Contabilidad Ingresos'!BU3</f>
        <v>Terminación SMS  (Internacional)</v>
      </c>
    </row>
    <row r="62" spans="1:3">
      <c r="A62" s="444"/>
      <c r="B62" s="480"/>
      <c r="C62" s="310" t="str">
        <f>+'1.1 Contabilidad Ingresos'!BV3</f>
        <v>Roaming automático nacional  (Voz)</v>
      </c>
    </row>
    <row r="63" spans="1:3">
      <c r="A63" s="444"/>
      <c r="B63" s="480"/>
      <c r="C63" s="310" t="str">
        <f>+'1.1 Contabilidad Ingresos'!BW3</f>
        <v>Roaming automático nacional  (Datos)</v>
      </c>
    </row>
    <row r="64" spans="1:3">
      <c r="A64" s="444"/>
      <c r="B64" s="480"/>
      <c r="C64" s="310" t="str">
        <f>+'1.1 Contabilidad Ingresos'!BX3</f>
        <v>Roaming automático nacional  (SMS)</v>
      </c>
    </row>
    <row r="65" spans="1:3">
      <c r="A65" s="444"/>
      <c r="B65" s="480"/>
      <c r="C65" s="310" t="str">
        <f>+'1.1 Contabilidad Ingresos'!BY3</f>
        <v>Roaming internacional Inbound  (Voz)</v>
      </c>
    </row>
    <row r="66" spans="1:3">
      <c r="A66" s="444"/>
      <c r="B66" s="480"/>
      <c r="C66" s="310" t="str">
        <f>+'1.1 Contabilidad Ingresos'!BZ3</f>
        <v>Roaming internacional Inbound  (Datos)</v>
      </c>
    </row>
    <row r="67" spans="1:3">
      <c r="A67" s="444"/>
      <c r="B67" s="480"/>
      <c r="C67" s="310" t="str">
        <f>+'1.1 Contabilidad Ingresos'!CA3</f>
        <v>Roaming internacional Inbound  (SMS)</v>
      </c>
    </row>
    <row r="68" spans="1:3">
      <c r="A68" s="444"/>
      <c r="B68" s="480"/>
      <c r="C68" s="310" t="str">
        <f>+'1.1 Contabilidad Ingresos'!CB3</f>
        <v>Acceso OMV  (Voz)</v>
      </c>
    </row>
    <row r="69" spans="1:3">
      <c r="A69" s="444"/>
      <c r="B69" s="480"/>
      <c r="C69" s="310" t="str">
        <f>+'1.1 Contabilidad Ingresos'!CC3</f>
        <v>Acceso OMV  (Datos)</v>
      </c>
    </row>
    <row r="70" spans="1:3">
      <c r="A70" s="444"/>
      <c r="B70" s="480"/>
      <c r="C70" s="310" t="str">
        <f>+'1.1 Contabilidad Ingresos'!CD3</f>
        <v>Acceso OMV  (SMS)</v>
      </c>
    </row>
    <row r="71" spans="1:3">
      <c r="A71" s="444"/>
      <c r="B71" s="480"/>
      <c r="C71" s="310" t="str">
        <f>+'1.1 Contabilidad Ingresos'!CE3</f>
        <v>Acceso OMV  (Otros)</v>
      </c>
    </row>
    <row r="72" spans="1:3">
      <c r="A72" s="444"/>
      <c r="B72" s="480"/>
      <c r="C72" s="310" t="str">
        <f>+'1.1 Contabilidad Ingresos'!CF3</f>
        <v>Acceso PCA e Integradores</v>
      </c>
    </row>
    <row r="73" spans="1:3">
      <c r="A73" s="444"/>
      <c r="B73" s="480"/>
      <c r="C73" s="310" t="str">
        <f>+'1.1 Contabilidad Ingresos'!CG3</f>
        <v>Arrendamiento  de la infraestructura pasiva</v>
      </c>
    </row>
    <row r="74" spans="1:3" ht="15.75" thickBot="1">
      <c r="A74" s="444"/>
      <c r="B74" s="481"/>
      <c r="C74" s="312" t="str">
        <f>+'1.1 Contabilidad Ingresos'!CH3</f>
        <v>Otros Ingresos mayoristas</v>
      </c>
    </row>
    <row r="75" spans="1:3" ht="18.95" customHeight="1">
      <c r="A75" s="444"/>
      <c r="B75" s="479" t="str">
        <f>+'Indice de Tablas'!B37</f>
        <v xml:space="preserve">LARGA DISTANCIA </v>
      </c>
      <c r="C75" s="309" t="str">
        <f>+'1.1 Contabilidad Ingresos'!CJ3</f>
        <v>Carrier Internacional  (LDI - Móvil)</v>
      </c>
    </row>
    <row r="76" spans="1:3" ht="17.100000000000001" customHeight="1">
      <c r="A76" s="444"/>
      <c r="B76" s="480"/>
      <c r="C76" s="310" t="str">
        <f>+'1.1 Contabilidad Ingresos'!CK3</f>
        <v>Carrier Internacional  (LDI - Fijo)</v>
      </c>
    </row>
    <row r="77" spans="1:3" ht="18.95" customHeight="1" thickBot="1">
      <c r="A77" s="444"/>
      <c r="B77" s="481"/>
      <c r="C77" s="312" t="str">
        <f>+'1.1 Contabilidad Ingresos'!CL3</f>
        <v>Otros Ingresos mayoristas</v>
      </c>
    </row>
    <row r="78" spans="1:3">
      <c r="A78" s="444"/>
      <c r="B78" s="479" t="str">
        <f>+'Indice de Tablas'!B40</f>
        <v>SERVICIO PORTADOR</v>
      </c>
      <c r="C78" s="309" t="str">
        <f>+'1.1 Contabilidad Ingresos'!CN3</f>
        <v>Servicios Portador   (Nacional)</v>
      </c>
    </row>
    <row r="79" spans="1:3">
      <c r="A79" s="444"/>
      <c r="B79" s="480"/>
      <c r="C79" s="310" t="str">
        <f>+'1.1 Contabilidad Ingresos'!CO3</f>
        <v>Servicios Portador   (Internacional)</v>
      </c>
    </row>
    <row r="80" spans="1:3">
      <c r="A80" s="444"/>
      <c r="B80" s="480"/>
      <c r="C80" s="310" t="str">
        <f>+'1.1 Contabilidad Ingresos'!CP3</f>
        <v>Peering</v>
      </c>
    </row>
    <row r="81" spans="1:5" ht="15.75" thickBot="1">
      <c r="A81" s="445"/>
      <c r="B81" s="481"/>
      <c r="C81" s="311" t="str">
        <f>+'1.1 Contabilidad Ingresos'!CQ3</f>
        <v>Otros Ingresos Mayoristas</v>
      </c>
    </row>
    <row r="82" spans="1:5">
      <c r="A82" s="385" t="str">
        <f>+'2.4, 2.5, 2.6 MOVIL VOZ '!A7</f>
        <v xml:space="preserve">*   Solo aplica en caso que el Proveedor móvil tenga la titularidad de la llamada fijo - móvil.  </v>
      </c>
    </row>
    <row r="86" spans="1:5" ht="15.75">
      <c r="A86" s="313" t="s">
        <v>23</v>
      </c>
    </row>
    <row r="87" spans="1:5" ht="15.95" customHeight="1" thickBot="1">
      <c r="A87" s="421" t="s">
        <v>20</v>
      </c>
      <c r="B87" s="423" t="s">
        <v>21</v>
      </c>
      <c r="C87" s="305" t="s">
        <v>24</v>
      </c>
      <c r="D87" s="492" t="s">
        <v>25</v>
      </c>
      <c r="E87" s="493"/>
    </row>
    <row r="88" spans="1:5">
      <c r="A88" s="443" t="str">
        <f>+A3</f>
        <v xml:space="preserve">ASIGNACIÓN A SERVICIOS MINORISTAS </v>
      </c>
      <c r="B88" s="468" t="str">
        <f>+B3</f>
        <v>FIJO VOZ</v>
      </c>
      <c r="C88" s="488" t="str">
        <f>+'2.1, 2.2, 2.3 FIJO VOZ'!D11</f>
        <v xml:space="preserve">Interconexión </v>
      </c>
      <c r="D88" s="494" t="str">
        <f>+'2.1, 2.2, 2.3 FIJO VOZ'!D12</f>
        <v xml:space="preserve">Arrendamiento de espacio </v>
      </c>
      <c r="E88" s="495"/>
    </row>
    <row r="89" spans="1:5">
      <c r="A89" s="444"/>
      <c r="B89" s="469"/>
      <c r="C89" s="491"/>
      <c r="D89" s="482" t="str">
        <f>+'2.1, 2.2, 2.3 FIJO VOZ'!E12</f>
        <v>Cargo de Acceso Terminación Fijo - Fijo</v>
      </c>
      <c r="E89" s="483"/>
    </row>
    <row r="90" spans="1:5">
      <c r="A90" s="444"/>
      <c r="B90" s="469"/>
      <c r="C90" s="489"/>
      <c r="D90" s="482" t="str">
        <f>+'2.1, 2.2, 2.3 FIJO VOZ'!F12</f>
        <v>Cargo de Acceso Terminación Fijo - Móvil</v>
      </c>
      <c r="E90" s="483"/>
    </row>
    <row r="91" spans="1:5">
      <c r="A91" s="444"/>
      <c r="B91" s="469"/>
      <c r="C91" s="490" t="str">
        <f>+'2.1, 2.2, 2.3 FIJO VOZ'!G11</f>
        <v>Costos de red núcleo</v>
      </c>
      <c r="D91" s="482" t="str">
        <f>+'2.1, 2.2, 2.3 FIJO VOZ'!G12</f>
        <v xml:space="preserve">Local </v>
      </c>
      <c r="E91" s="483"/>
    </row>
    <row r="92" spans="1:5">
      <c r="A92" s="444"/>
      <c r="B92" s="469"/>
      <c r="C92" s="489"/>
      <c r="D92" s="496" t="str">
        <f>+'2.1, 2.2, 2.3 FIJO VOZ'!H12</f>
        <v>Fijo- móvil</v>
      </c>
      <c r="E92" s="497"/>
    </row>
    <row r="93" spans="1:5">
      <c r="A93" s="444"/>
      <c r="B93" s="469"/>
      <c r="C93" s="490" t="str">
        <f>+'2.1, 2.2, 2.3 FIJO VOZ'!I11</f>
        <v>Costos de red transmisión</v>
      </c>
      <c r="D93" s="482" t="str">
        <f>+'2.1, 2.2, 2.3 FIJO VOZ'!I12</f>
        <v xml:space="preserve">Local </v>
      </c>
      <c r="E93" s="483"/>
    </row>
    <row r="94" spans="1:5">
      <c r="A94" s="444"/>
      <c r="B94" s="469"/>
      <c r="C94" s="489"/>
      <c r="D94" s="496" t="str">
        <f>+'2.1, 2.2, 2.3 FIJO VOZ'!J12</f>
        <v>Fijo - móvil</v>
      </c>
      <c r="E94" s="497"/>
    </row>
    <row r="95" spans="1:5">
      <c r="A95" s="444"/>
      <c r="B95" s="469"/>
      <c r="C95" s="490" t="str">
        <f>+'2.1, 2.2, 2.3 FIJO VOZ'!K11</f>
        <v>Costos de red conmutación</v>
      </c>
      <c r="D95" s="482" t="str">
        <f>+'2.1, 2.2, 2.3 FIJO VOZ'!K12</f>
        <v xml:space="preserve">Local </v>
      </c>
      <c r="E95" s="483"/>
    </row>
    <row r="96" spans="1:5">
      <c r="A96" s="444"/>
      <c r="B96" s="469"/>
      <c r="C96" s="489"/>
      <c r="D96" s="496" t="str">
        <f>+'2.1, 2.2, 2.3 FIJO VOZ'!L12</f>
        <v>Fijo - móvil</v>
      </c>
      <c r="E96" s="497"/>
    </row>
    <row r="97" spans="1:5">
      <c r="A97" s="444"/>
      <c r="B97" s="469"/>
      <c r="C97" s="490" t="str">
        <f>+'2.1, 2.2, 2.3 FIJO VOZ'!M11</f>
        <v>Costos de red acceso</v>
      </c>
      <c r="D97" s="482" t="str">
        <f>+'2.1, 2.2, 2.3 FIJO VOZ'!M12</f>
        <v xml:space="preserve">Local </v>
      </c>
      <c r="E97" s="483"/>
    </row>
    <row r="98" spans="1:5">
      <c r="A98" s="444"/>
      <c r="B98" s="469"/>
      <c r="C98" s="491"/>
      <c r="D98" s="496" t="str">
        <f>+'2.1, 2.2, 2.3 FIJO VOZ'!N12</f>
        <v>Fijo - móvil</v>
      </c>
      <c r="E98" s="497"/>
    </row>
    <row r="99" spans="1:5">
      <c r="A99" s="444"/>
      <c r="B99" s="469"/>
      <c r="C99" s="489"/>
      <c r="D99" s="496" t="str">
        <f>+'2.1, 2.2, 2.3 FIJO VOZ'!O12</f>
        <v>Instalación</v>
      </c>
      <c r="E99" s="497"/>
    </row>
    <row r="100" spans="1:5">
      <c r="A100" s="444"/>
      <c r="B100" s="469"/>
      <c r="C100" s="322" t="str">
        <f>+'2.1, 2.2, 2.3 FIJO VOZ'!P11</f>
        <v>Arrendamiento Infraestructura Activa</v>
      </c>
      <c r="D100" s="498"/>
      <c r="E100" s="499"/>
    </row>
    <row r="101" spans="1:5">
      <c r="A101" s="444"/>
      <c r="B101" s="469"/>
      <c r="C101" s="322" t="str">
        <f>+'2.1, 2.2, 2.3 FIJO VOZ'!Q11</f>
        <v>Arrendamiento Infraestructura Pasiva</v>
      </c>
      <c r="D101" s="486"/>
      <c r="E101" s="487"/>
    </row>
    <row r="102" spans="1:5" ht="15.75" thickBot="1">
      <c r="A102" s="444"/>
      <c r="B102" s="469"/>
      <c r="C102" s="422" t="str">
        <f>+'2.1, 2.2, 2.3 FIJO VOZ'!R11</f>
        <v xml:space="preserve">Otros Costos asociados al ingreso minorista </v>
      </c>
      <c r="D102" s="486"/>
      <c r="E102" s="487"/>
    </row>
    <row r="103" spans="1:5">
      <c r="A103" s="444"/>
      <c r="B103" s="468" t="str">
        <f>+B7</f>
        <v>MÓVIL VOZ</v>
      </c>
      <c r="C103" s="488" t="str">
        <f>+'2.4, 2.5, 2.6 MOVIL VOZ '!D12</f>
        <v xml:space="preserve">Interconexión </v>
      </c>
      <c r="D103" s="494" t="str">
        <f>+'2.4, 2.5, 2.6 MOVIL VOZ '!D13</f>
        <v xml:space="preserve">Arrendamiento de espacio </v>
      </c>
      <c r="E103" s="495"/>
    </row>
    <row r="104" spans="1:5">
      <c r="A104" s="444"/>
      <c r="B104" s="469"/>
      <c r="C104" s="491"/>
      <c r="D104" s="482" t="str">
        <f>+'2.4, 2.5, 2.6 MOVIL VOZ '!E13</f>
        <v>Cargo de Acceso Terminación Móvil - Móvil</v>
      </c>
      <c r="E104" s="483"/>
    </row>
    <row r="105" spans="1:5">
      <c r="A105" s="444"/>
      <c r="B105" s="469"/>
      <c r="C105" s="491"/>
      <c r="D105" s="482" t="str">
        <f>+'2.4, 2.5, 2.6 MOVIL VOZ '!F13</f>
        <v>Cargo de Acceso Terminación fijo - móvil *</v>
      </c>
      <c r="E105" s="483"/>
    </row>
    <row r="106" spans="1:5">
      <c r="A106" s="444"/>
      <c r="B106" s="469"/>
      <c r="C106" s="489"/>
      <c r="D106" s="482" t="str">
        <f>+'2.4, 2.5, 2.6 MOVIL VOZ '!G13</f>
        <v>Cargo de Acceso Terminación Móvil - Fijo</v>
      </c>
      <c r="E106" s="483"/>
    </row>
    <row r="107" spans="1:5">
      <c r="A107" s="444"/>
      <c r="B107" s="469"/>
      <c r="C107" s="490" t="str">
        <f>+'2.4, 2.5, 2.6 MOVIL VOZ '!H12</f>
        <v>Roaming Internacional Outbound</v>
      </c>
      <c r="D107" s="482" t="str">
        <f>+'2.4, 2.5, 2.6 MOVIL VOZ '!H13</f>
        <v>Clearing house</v>
      </c>
      <c r="E107" s="483"/>
    </row>
    <row r="108" spans="1:5">
      <c r="A108" s="444"/>
      <c r="B108" s="469"/>
      <c r="C108" s="491"/>
      <c r="D108" s="482" t="str">
        <f>+'2.4, 2.5, 2.6 MOVIL VOZ '!I13</f>
        <v>Pago al operador visitado</v>
      </c>
      <c r="E108" s="483"/>
    </row>
    <row r="109" spans="1:5">
      <c r="A109" s="444"/>
      <c r="B109" s="469"/>
      <c r="C109" s="489"/>
      <c r="D109" s="482" t="str">
        <f>+'2.4, 2.5, 2.6 MOVIL VOZ '!J13</f>
        <v>Otros</v>
      </c>
      <c r="E109" s="483"/>
    </row>
    <row r="110" spans="1:5">
      <c r="A110" s="444"/>
      <c r="B110" s="469"/>
      <c r="C110" s="490" t="str">
        <f>+'2.4, 2.5, 2.6 MOVIL VOZ '!K12</f>
        <v>Costos de red núcleo</v>
      </c>
      <c r="D110" s="482" t="str">
        <f>+'2.4, 2.5, 2.6 MOVIL VOZ '!K13</f>
        <v>Móvil - Móvil</v>
      </c>
      <c r="E110" s="483"/>
    </row>
    <row r="111" spans="1:5">
      <c r="A111" s="444"/>
      <c r="B111" s="469"/>
      <c r="C111" s="491"/>
      <c r="D111" s="482" t="str">
        <f>+'2.4, 2.5, 2.6 MOVIL VOZ '!L13</f>
        <v>Fijo - Móvil *</v>
      </c>
      <c r="E111" s="483"/>
    </row>
    <row r="112" spans="1:5">
      <c r="A112" s="444"/>
      <c r="B112" s="469"/>
      <c r="C112" s="489"/>
      <c r="D112" s="482" t="str">
        <f>+'2.4, 2.5, 2.6 MOVIL VOZ '!M13</f>
        <v>Móvil - Fijo</v>
      </c>
      <c r="E112" s="483"/>
    </row>
    <row r="113" spans="1:6">
      <c r="A113" s="444"/>
      <c r="B113" s="469"/>
      <c r="C113" s="490" t="str">
        <f>+'2.4, 2.5, 2.6 MOVIL VOZ '!N12</f>
        <v>Costos de red transmisión</v>
      </c>
      <c r="D113" s="482" t="str">
        <f>+'2.4, 2.5, 2.6 MOVIL VOZ '!N13</f>
        <v>Móvil - Móvil</v>
      </c>
      <c r="E113" s="483"/>
    </row>
    <row r="114" spans="1:6">
      <c r="A114" s="444"/>
      <c r="B114" s="469"/>
      <c r="C114" s="491"/>
      <c r="D114" s="482" t="str">
        <f>+'2.4, 2.5, 2.6 MOVIL VOZ '!O13</f>
        <v>Fijo - Móvil *</v>
      </c>
      <c r="E114" s="483"/>
    </row>
    <row r="115" spans="1:6">
      <c r="A115" s="444"/>
      <c r="B115" s="469"/>
      <c r="C115" s="489"/>
      <c r="D115" s="482" t="str">
        <f>+'2.4, 2.5, 2.6 MOVIL VOZ '!P13</f>
        <v>Móvil - Fijo</v>
      </c>
      <c r="E115" s="483"/>
    </row>
    <row r="116" spans="1:6">
      <c r="A116" s="444"/>
      <c r="B116" s="469"/>
      <c r="C116" s="490" t="str">
        <f>+'2.4, 2.5, 2.6 MOVIL VOZ '!Q12</f>
        <v>Costos de red conmutación</v>
      </c>
      <c r="D116" s="482" t="str">
        <f>+'2.4, 2.5, 2.6 MOVIL VOZ '!Q13</f>
        <v>Móvil - Móvil</v>
      </c>
      <c r="E116" s="483"/>
    </row>
    <row r="117" spans="1:6">
      <c r="A117" s="444"/>
      <c r="B117" s="469"/>
      <c r="C117" s="491"/>
      <c r="D117" s="482" t="str">
        <f>+'2.4, 2.5, 2.6 MOVIL VOZ '!R13</f>
        <v>Fijo - Móvil *</v>
      </c>
      <c r="E117" s="483"/>
    </row>
    <row r="118" spans="1:6">
      <c r="A118" s="444"/>
      <c r="B118" s="469"/>
      <c r="C118" s="489"/>
      <c r="D118" s="482" t="str">
        <f>+'2.4, 2.5, 2.6 MOVIL VOZ '!S13</f>
        <v>Móvil - Fijo</v>
      </c>
      <c r="E118" s="483"/>
    </row>
    <row r="119" spans="1:6">
      <c r="A119" s="444"/>
      <c r="B119" s="469"/>
      <c r="C119" s="490" t="str">
        <f>+'2.4, 2.5, 2.6 MOVIL VOZ '!T12</f>
        <v>Costos de red acceso</v>
      </c>
      <c r="D119" s="482" t="str">
        <f>+'2.4, 2.5, 2.6 MOVIL VOZ '!T13</f>
        <v>Móvil - Móvil</v>
      </c>
      <c r="E119" s="483"/>
    </row>
    <row r="120" spans="1:6">
      <c r="A120" s="444"/>
      <c r="B120" s="469"/>
      <c r="C120" s="491"/>
      <c r="D120" s="482" t="str">
        <f>+'2.4, 2.5, 2.6 MOVIL VOZ '!U13</f>
        <v>Fijo - Móvil *</v>
      </c>
      <c r="E120" s="483"/>
    </row>
    <row r="121" spans="1:6">
      <c r="A121" s="444"/>
      <c r="B121" s="469"/>
      <c r="C121" s="489"/>
      <c r="D121" s="482" t="str">
        <f>+'2.4, 2.5, 2.6 MOVIL VOZ '!V13</f>
        <v>Móvil - Fijo</v>
      </c>
      <c r="E121" s="483"/>
    </row>
    <row r="122" spans="1:6">
      <c r="A122" s="444"/>
      <c r="B122" s="469"/>
      <c r="C122" s="322" t="str">
        <f>+'2.4, 2.5, 2.6 MOVIL VOZ '!W12</f>
        <v>Roaming Automático Nacional</v>
      </c>
      <c r="D122" s="498"/>
      <c r="E122" s="499"/>
    </row>
    <row r="123" spans="1:6">
      <c r="A123" s="444"/>
      <c r="B123" s="469"/>
      <c r="C123" s="322" t="str">
        <f>+'2.4, 2.5, 2.6 MOVIL VOZ '!X12</f>
        <v>Arrendamiento Infraestructura Activa</v>
      </c>
      <c r="D123" s="486"/>
      <c r="E123" s="487"/>
    </row>
    <row r="124" spans="1:6">
      <c r="A124" s="444"/>
      <c r="B124" s="469"/>
      <c r="C124" s="322" t="str">
        <f>+'2.4, 2.5, 2.6 MOVIL VOZ '!Y12</f>
        <v>Arrendamiento Infraestructura Pasiva</v>
      </c>
      <c r="D124" s="486"/>
      <c r="E124" s="487"/>
    </row>
    <row r="125" spans="1:6" ht="15.75" thickBot="1">
      <c r="A125" s="444"/>
      <c r="B125" s="470"/>
      <c r="C125" s="314" t="str">
        <f>+'2.4, 2.5, 2.6 MOVIL VOZ '!Z12</f>
        <v xml:space="preserve">Otros Costos asociados al ingreso minorista </v>
      </c>
      <c r="D125" s="486"/>
      <c r="E125" s="487"/>
    </row>
    <row r="126" spans="1:6">
      <c r="A126" s="444"/>
      <c r="B126" s="446" t="str">
        <f>+B12</f>
        <v>LARGA DISTANCIA</v>
      </c>
      <c r="C126" s="488" t="str">
        <f>+'2.7, 2.8, 2.9 LD'!D12</f>
        <v xml:space="preserve">Interconexión </v>
      </c>
      <c r="D126" s="494" t="str">
        <f>+'2.7, 2.8, 2.9 LD'!D13</f>
        <v xml:space="preserve">Arrendamiento de espacio </v>
      </c>
      <c r="E126" s="495"/>
    </row>
    <row r="127" spans="1:6">
      <c r="A127" s="444"/>
      <c r="B127" s="447"/>
      <c r="C127" s="489"/>
      <c r="D127" s="482" t="str">
        <f>+'2.7, 2.8, 2.9 LD'!E13</f>
        <v xml:space="preserve">Cargo de Acceso Larga Distancia </v>
      </c>
      <c r="E127" s="483"/>
    </row>
    <row r="128" spans="1:6">
      <c r="A128" s="444"/>
      <c r="B128" s="447"/>
      <c r="C128" s="322" t="str">
        <f>+'2.7, 2.8, 2.9 LD'!F12</f>
        <v>Carrier Internacional</v>
      </c>
      <c r="D128" s="498"/>
      <c r="E128" s="499"/>
      <c r="F128" s="383"/>
    </row>
    <row r="129" spans="1:5">
      <c r="A129" s="444"/>
      <c r="B129" s="447"/>
      <c r="C129" s="490" t="str">
        <f>+'2.7, 2.8, 2.9 LD'!G12</f>
        <v>Costos de red núcleo</v>
      </c>
      <c r="D129" s="482" t="str">
        <f>+'2.7, 2.8, 2.9 LD'!G13</f>
        <v>Fijo - Nacional</v>
      </c>
      <c r="E129" s="483"/>
    </row>
    <row r="130" spans="1:5">
      <c r="A130" s="444"/>
      <c r="B130" s="447"/>
      <c r="C130" s="491"/>
      <c r="D130" s="482" t="str">
        <f>+'2.7, 2.8, 2.9 LD'!H13</f>
        <v>Fijo - Internacional</v>
      </c>
      <c r="E130" s="483"/>
    </row>
    <row r="131" spans="1:5">
      <c r="A131" s="444"/>
      <c r="B131" s="447"/>
      <c r="C131" s="489"/>
      <c r="D131" s="482" t="str">
        <f>+'2.7, 2.8, 2.9 LD'!I13</f>
        <v>Móvil - Internacional</v>
      </c>
      <c r="E131" s="483"/>
    </row>
    <row r="132" spans="1:5">
      <c r="A132" s="444"/>
      <c r="B132" s="447"/>
      <c r="C132" s="490" t="str">
        <f>+'2.7, 2.8, 2.9 LD'!J12</f>
        <v>Costos de red transmisión</v>
      </c>
      <c r="D132" s="482" t="str">
        <f>+'2.7, 2.8, 2.9 LD'!J13</f>
        <v>Fijo - Nacional</v>
      </c>
      <c r="E132" s="483"/>
    </row>
    <row r="133" spans="1:5">
      <c r="A133" s="444"/>
      <c r="B133" s="447"/>
      <c r="C133" s="491"/>
      <c r="D133" s="482" t="str">
        <f>+'2.7, 2.8, 2.9 LD'!K13</f>
        <v>Fijo - Internacional</v>
      </c>
      <c r="E133" s="483"/>
    </row>
    <row r="134" spans="1:5">
      <c r="A134" s="444"/>
      <c r="B134" s="447"/>
      <c r="C134" s="489"/>
      <c r="D134" s="482" t="str">
        <f>+'2.7, 2.8, 2.9 LD'!L13</f>
        <v>Móvil - Internacional</v>
      </c>
      <c r="E134" s="483"/>
    </row>
    <row r="135" spans="1:5">
      <c r="A135" s="444"/>
      <c r="B135" s="447"/>
      <c r="C135" s="490" t="str">
        <f>+'2.7, 2.8, 2.9 LD'!M12</f>
        <v>Costos de red conmutación</v>
      </c>
      <c r="D135" s="482" t="str">
        <f>+'2.7, 2.8, 2.9 LD'!M13</f>
        <v>Fijo - Nacional</v>
      </c>
      <c r="E135" s="483"/>
    </row>
    <row r="136" spans="1:5">
      <c r="A136" s="444"/>
      <c r="B136" s="447"/>
      <c r="C136" s="491"/>
      <c r="D136" s="482" t="str">
        <f>+'2.7, 2.8, 2.9 LD'!N13</f>
        <v>Fijo - Internacional</v>
      </c>
      <c r="E136" s="483"/>
    </row>
    <row r="137" spans="1:5">
      <c r="A137" s="444"/>
      <c r="B137" s="447"/>
      <c r="C137" s="489"/>
      <c r="D137" s="482" t="str">
        <f>+'2.7, 2.8, 2.9 LD'!O13</f>
        <v>Móvil - Internacional</v>
      </c>
      <c r="E137" s="483"/>
    </row>
    <row r="138" spans="1:5">
      <c r="A138" s="444"/>
      <c r="B138" s="447"/>
      <c r="C138" s="490" t="str">
        <f>+'2.7, 2.8, 2.9 LD'!P12</f>
        <v>Costos de red acceso</v>
      </c>
      <c r="D138" s="482" t="str">
        <f>+'2.7, 2.8, 2.9 LD'!P13</f>
        <v>Fijo - Nacional</v>
      </c>
      <c r="E138" s="483"/>
    </row>
    <row r="139" spans="1:5">
      <c r="A139" s="444"/>
      <c r="B139" s="447"/>
      <c r="C139" s="491"/>
      <c r="D139" s="482" t="str">
        <f>+'2.7, 2.8, 2.9 LD'!Q13</f>
        <v>Fijo - Internacional</v>
      </c>
      <c r="E139" s="483"/>
    </row>
    <row r="140" spans="1:5">
      <c r="A140" s="444"/>
      <c r="B140" s="447"/>
      <c r="C140" s="489"/>
      <c r="D140" s="482" t="str">
        <f>+'2.7, 2.8, 2.9 LD'!R13</f>
        <v>Móvil - Internacional</v>
      </c>
      <c r="E140" s="483"/>
    </row>
    <row r="141" spans="1:5" ht="15.75" thickBot="1">
      <c r="A141" s="444"/>
      <c r="B141" s="448"/>
      <c r="C141" s="332" t="str">
        <f>+'2.7, 2.8, 2.9 LD'!S12</f>
        <v>Otros costos asociados al ingreso minorista</v>
      </c>
      <c r="D141" s="486"/>
      <c r="E141" s="487"/>
    </row>
    <row r="142" spans="1:5">
      <c r="A142" s="444"/>
      <c r="B142" s="468" t="str">
        <f>+B16</f>
        <v>INTERNET FIJO</v>
      </c>
      <c r="C142" s="320" t="str">
        <f>CONCATENATE(+'2.10, 2.11, 2.12 INTERNET FIJO'!D13," (Residencial y Corporativo)")</f>
        <v>Costos de red núcleo (Residencial y Corporativo)</v>
      </c>
      <c r="D142" s="484"/>
      <c r="E142" s="485"/>
    </row>
    <row r="143" spans="1:5">
      <c r="A143" s="444"/>
      <c r="B143" s="469"/>
      <c r="C143" s="321" t="str">
        <f>CONCATENATE(+'2.10, 2.11, 2.12 INTERNET FIJO'!E13," (Residencial y Corporativo)")</f>
        <v>Costos de red transmisión (Residencial y Corporativo)</v>
      </c>
      <c r="D143" s="486"/>
      <c r="E143" s="487"/>
    </row>
    <row r="144" spans="1:5">
      <c r="A144" s="444"/>
      <c r="B144" s="469"/>
      <c r="C144" s="321" t="str">
        <f>CONCATENATE(+'2.10, 2.11, 2.12 INTERNET FIJO'!F13," (Residencial y Corporativo)")</f>
        <v>Costos de red conmutación (Residencial y Corporativo)</v>
      </c>
      <c r="D144" s="486"/>
      <c r="E144" s="487"/>
    </row>
    <row r="145" spans="1:6" ht="22.5">
      <c r="A145" s="444"/>
      <c r="B145" s="469"/>
      <c r="C145" s="321" t="str">
        <f>CONCATENATE(+'2.10, 2.11, 2.12 INTERNET FIJO'!G13," - Residencial y Corporativo")</f>
        <v>Costos de red acceso (Instalación, Conexión) - Residencial y Corporativo</v>
      </c>
      <c r="D145" s="486"/>
      <c r="E145" s="487"/>
    </row>
    <row r="146" spans="1:6" ht="22.5">
      <c r="A146" s="444"/>
      <c r="B146" s="469"/>
      <c r="C146" s="321" t="str">
        <f>CONCATENATE(+'2.10, 2.11, 2.12 INTERNET FIJO'!H13," (Residencial y Corporativo)")</f>
        <v>Arrendamiento de Infraestructura Activa (Residencial y Corporativo)</v>
      </c>
      <c r="D146" s="486"/>
      <c r="E146" s="487"/>
    </row>
    <row r="147" spans="1:6" ht="22.5">
      <c r="A147" s="444"/>
      <c r="B147" s="469"/>
      <c r="C147" s="323" t="str">
        <f>CONCATENATE(+'2.10, 2.11, 2.12 INTERNET FIJO'!I13," (Residencial y Corporativo)")</f>
        <v>Arrendamiento de Infraestructura Pasiva (Residencial y Corporativo)</v>
      </c>
      <c r="D147" s="486"/>
      <c r="E147" s="487"/>
    </row>
    <row r="148" spans="1:6" ht="23.1" customHeight="1">
      <c r="A148" s="444"/>
      <c r="B148" s="469"/>
      <c r="C148" s="324" t="str">
        <f>CONCATENATE(+'2.10, 2.11, 2.12 INTERNET FIJO'!J13," (Residencial y Corporativo)")</f>
        <v xml:space="preserve"> Otros costos asociados al ingreso minorista (Residencial y Corporativo)</v>
      </c>
      <c r="D148" s="486"/>
      <c r="E148" s="487"/>
    </row>
    <row r="149" spans="1:6" ht="15.75" thickBot="1">
      <c r="A149" s="444"/>
      <c r="B149" s="470"/>
      <c r="C149" s="331" t="str">
        <f>+'2.10, 2.11, 2.12 INTERNET FIJO'!K13</f>
        <v>Costos directos específicos para Segmento Corporativo</v>
      </c>
      <c r="D149" s="500"/>
      <c r="E149" s="501"/>
    </row>
    <row r="150" spans="1:6">
      <c r="A150" s="444"/>
      <c r="B150" s="446" t="str">
        <f>+B22</f>
        <v xml:space="preserve">INTERNET MÓVIL </v>
      </c>
      <c r="C150" s="488" t="str">
        <f>+'2.13, 2.14, 2.15 INTERNET MOVIL'!D13</f>
        <v>Roaming Internacional  Outbound</v>
      </c>
      <c r="D150" s="494" t="str">
        <f>+'2.13, 2.14, 2.15 INTERNET MOVIL'!D14</f>
        <v>Clearing house</v>
      </c>
      <c r="E150" s="495"/>
    </row>
    <row r="151" spans="1:6">
      <c r="A151" s="444"/>
      <c r="B151" s="447"/>
      <c r="C151" s="491"/>
      <c r="D151" s="482" t="str">
        <f>+'2.13, 2.14, 2.15 INTERNET MOVIL'!E14</f>
        <v>Pago al operador visitado</v>
      </c>
      <c r="E151" s="483"/>
    </row>
    <row r="152" spans="1:6">
      <c r="A152" s="444"/>
      <c r="B152" s="447"/>
      <c r="C152" s="489"/>
      <c r="D152" s="482" t="str">
        <f>+'2.13, 2.14, 2.15 INTERNET MOVIL'!F14</f>
        <v>Otros asociados Internet Móvil</v>
      </c>
      <c r="E152" s="483"/>
    </row>
    <row r="153" spans="1:6">
      <c r="A153" s="444"/>
      <c r="B153" s="447"/>
      <c r="C153" s="322" t="str">
        <f>+'2.13, 2.14, 2.15 INTERNET MOVIL'!G13</f>
        <v>Derecho proveedores de aplicaciones</v>
      </c>
      <c r="D153" s="486"/>
      <c r="E153" s="487"/>
      <c r="F153" s="1"/>
    </row>
    <row r="154" spans="1:6">
      <c r="A154" s="444"/>
      <c r="B154" s="447"/>
      <c r="C154" s="315" t="str">
        <f>+'2.13, 2.14, 2.15 INTERNET MOVIL'!H13</f>
        <v>Costos de red núcleo</v>
      </c>
      <c r="D154" s="486"/>
      <c r="E154" s="487"/>
    </row>
    <row r="155" spans="1:6">
      <c r="A155" s="444"/>
      <c r="B155" s="447"/>
      <c r="C155" s="315" t="str">
        <f>+'2.13, 2.14, 2.15 INTERNET MOVIL'!I13</f>
        <v>Costos de red transmisión</v>
      </c>
      <c r="D155" s="486"/>
      <c r="E155" s="487"/>
    </row>
    <row r="156" spans="1:6">
      <c r="A156" s="444"/>
      <c r="B156" s="447"/>
      <c r="C156" s="315" t="str">
        <f>+'2.13, 2.14, 2.15 INTERNET MOVIL'!J13</f>
        <v>Costos de red conmutación</v>
      </c>
      <c r="D156" s="486"/>
      <c r="E156" s="487"/>
    </row>
    <row r="157" spans="1:6">
      <c r="A157" s="444"/>
      <c r="B157" s="447"/>
      <c r="C157" s="315" t="str">
        <f>+'2.13, 2.14, 2.15 INTERNET MOVIL'!K13</f>
        <v>Costos de red acceso</v>
      </c>
      <c r="D157" s="486"/>
      <c r="E157" s="487"/>
    </row>
    <row r="158" spans="1:6">
      <c r="A158" s="444"/>
      <c r="B158" s="447"/>
      <c r="C158" s="315" t="str">
        <f>+'2.13, 2.14, 2.15 INTERNET MOVIL'!L13</f>
        <v>Roaming Automático Nacional</v>
      </c>
      <c r="D158" s="486"/>
      <c r="E158" s="487"/>
    </row>
    <row r="159" spans="1:6">
      <c r="A159" s="444"/>
      <c r="B159" s="447"/>
      <c r="C159" s="315" t="str">
        <f>+'2.13, 2.14, 2.15 INTERNET MOVIL'!M13</f>
        <v>Arrendamiento de Infraestructura Activa</v>
      </c>
      <c r="D159" s="486"/>
      <c r="E159" s="487"/>
    </row>
    <row r="160" spans="1:6">
      <c r="A160" s="444"/>
      <c r="B160" s="447"/>
      <c r="C160" s="315" t="str">
        <f>+'2.13, 2.14, 2.15 INTERNET MOVIL'!N13</f>
        <v>Arrendamiento de Infraestructura Pasiva</v>
      </c>
      <c r="D160" s="486"/>
      <c r="E160" s="487"/>
    </row>
    <row r="161" spans="1:5" ht="15.75" thickBot="1">
      <c r="A161" s="444"/>
      <c r="B161" s="448"/>
      <c r="C161" s="318" t="str">
        <f>+'2.13, 2.14, 2.15 INTERNET MOVIL'!O13</f>
        <v xml:space="preserve"> Otros costos asociados al ingreso minorista </v>
      </c>
      <c r="D161" s="500"/>
      <c r="E161" s="501"/>
    </row>
    <row r="162" spans="1:5">
      <c r="A162" s="444"/>
      <c r="B162" s="468" t="str">
        <f>+B32</f>
        <v>TELEVISIÓN POR SUSCRIPCIÓN</v>
      </c>
      <c r="C162" s="316" t="str">
        <f>CONCATENATE('2.16, 2.17, 2.18 TELEVISION '!D12," -  Televisión")</f>
        <v>Transporte -  Televisión</v>
      </c>
      <c r="D162" s="484"/>
      <c r="E162" s="485"/>
    </row>
    <row r="163" spans="1:5">
      <c r="A163" s="444"/>
      <c r="B163" s="469"/>
      <c r="C163" s="317" t="str">
        <f>+'2.16, 2.17, 2.18 TELEVISION '!E12</f>
        <v>Costos de red núcleo</v>
      </c>
      <c r="D163" s="486"/>
      <c r="E163" s="487"/>
    </row>
    <row r="164" spans="1:5">
      <c r="A164" s="444"/>
      <c r="B164" s="469"/>
      <c r="C164" s="317" t="str">
        <f>+'2.16, 2.17, 2.18 TELEVISION '!F12</f>
        <v>Costos de red transmisión</v>
      </c>
      <c r="D164" s="486"/>
      <c r="E164" s="487"/>
    </row>
    <row r="165" spans="1:5">
      <c r="A165" s="444"/>
      <c r="B165" s="469"/>
      <c r="C165" s="317" t="str">
        <f>+'2.16, 2.17, 2.18 TELEVISION '!G12</f>
        <v>Costos de red conmutación</v>
      </c>
      <c r="D165" s="486"/>
      <c r="E165" s="487"/>
    </row>
    <row r="166" spans="1:5">
      <c r="A166" s="444"/>
      <c r="B166" s="469"/>
      <c r="C166" s="317" t="str">
        <f>+'2.16, 2.17, 2.18 TELEVISION '!H12</f>
        <v>Costos de red acceso (Instalación)</v>
      </c>
      <c r="D166" s="486"/>
      <c r="E166" s="487"/>
    </row>
    <row r="167" spans="1:5">
      <c r="A167" s="444"/>
      <c r="B167" s="469"/>
      <c r="C167" s="317" t="str">
        <f>+'2.16, 2.17, 2.18 TELEVISION '!I12</f>
        <v>Arrendamiento de infraestructura Activa</v>
      </c>
      <c r="D167" s="486"/>
      <c r="E167" s="487"/>
    </row>
    <row r="168" spans="1:5">
      <c r="A168" s="444"/>
      <c r="B168" s="469"/>
      <c r="C168" s="317" t="str">
        <f>+'2.16, 2.17, 2.18 TELEVISION '!J12</f>
        <v xml:space="preserve">Arrendamiento de infraestructura Pasiva </v>
      </c>
      <c r="D168" s="486"/>
      <c r="E168" s="487"/>
    </row>
    <row r="169" spans="1:5">
      <c r="A169" s="444"/>
      <c r="B169" s="469"/>
      <c r="C169" s="490" t="str">
        <f>+'2.16, 2.17, 2.18 TELEVISION '!K12</f>
        <v>Adquisición de contenidos y costos Programación</v>
      </c>
      <c r="D169" s="482" t="str">
        <f>+'2.16, 2.17, 2.18 TELEVISION '!K13</f>
        <v>Eventos pague por ver (PPV)</v>
      </c>
      <c r="E169" s="483"/>
    </row>
    <row r="170" spans="1:5">
      <c r="A170" s="444"/>
      <c r="B170" s="469"/>
      <c r="C170" s="491"/>
      <c r="D170" s="482" t="str">
        <f>+'2.16, 2.17, 2.18 TELEVISION '!L13</f>
        <v>Video por demanda</v>
      </c>
      <c r="E170" s="483"/>
    </row>
    <row r="171" spans="1:5">
      <c r="A171" s="444"/>
      <c r="B171" s="469"/>
      <c r="C171" s="491"/>
      <c r="D171" s="482" t="str">
        <f>+'2.16, 2.17, 2.18 TELEVISION '!M13</f>
        <v>Canales Básicos</v>
      </c>
      <c r="E171" s="483"/>
    </row>
    <row r="172" spans="1:5">
      <c r="A172" s="444"/>
      <c r="B172" s="469"/>
      <c r="C172" s="489"/>
      <c r="D172" s="482" t="str">
        <f>+'2.16, 2.17, 2.18 TELEVISION '!N13</f>
        <v>Canales Premium</v>
      </c>
      <c r="E172" s="483"/>
    </row>
    <row r="173" spans="1:5" ht="15.75" thickBot="1">
      <c r="A173" s="444"/>
      <c r="B173" s="470"/>
      <c r="C173" s="314" t="str">
        <f>+'2.16, 2.17, 2.18 TELEVISION '!O12</f>
        <v>Otros costos asociados al ingreso minorista</v>
      </c>
      <c r="D173" s="486"/>
      <c r="E173" s="487"/>
    </row>
    <row r="174" spans="1:5">
      <c r="A174" s="444"/>
      <c r="B174" s="468" t="str">
        <f>+B37</f>
        <v xml:space="preserve">MENSAJERIA SMS </v>
      </c>
      <c r="C174" s="488" t="str">
        <f>+'2.19, 2.20, 2.21 SMS'!D13</f>
        <v xml:space="preserve">Interconexión </v>
      </c>
      <c r="D174" s="494" t="str">
        <f>+'2.19, 2.20, 2.21 SMS'!D14</f>
        <v xml:space="preserve">Arrendamiento de espacio </v>
      </c>
      <c r="E174" s="495"/>
    </row>
    <row r="175" spans="1:5">
      <c r="A175" s="444"/>
      <c r="B175" s="469"/>
      <c r="C175" s="489"/>
      <c r="D175" s="482" t="str">
        <f>+'2.19, 2.20, 2.21 SMS'!E14</f>
        <v>Cargo de Acceso SMS</v>
      </c>
      <c r="E175" s="483"/>
    </row>
    <row r="176" spans="1:5">
      <c r="A176" s="444"/>
      <c r="B176" s="469"/>
      <c r="C176" s="490" t="str">
        <f>+'2.19, 2.20, 2.21 SMS'!F13</f>
        <v>Roaming Internacional Outbound</v>
      </c>
      <c r="D176" s="482" t="str">
        <f>+'2.19, 2.20, 2.21 SMS'!F14</f>
        <v>Clearing house</v>
      </c>
      <c r="E176" s="483"/>
    </row>
    <row r="177" spans="1:5">
      <c r="A177" s="444"/>
      <c r="B177" s="469"/>
      <c r="C177" s="491"/>
      <c r="D177" s="482" t="str">
        <f>+'2.19, 2.20, 2.21 SMS'!G14</f>
        <v>Pago al operador visitado</v>
      </c>
      <c r="E177" s="483"/>
    </row>
    <row r="178" spans="1:5">
      <c r="A178" s="444"/>
      <c r="B178" s="469"/>
      <c r="C178" s="489"/>
      <c r="D178" s="482" t="str">
        <f>+'2.19, 2.20, 2.21 SMS'!H14</f>
        <v>Otros</v>
      </c>
      <c r="E178" s="483"/>
    </row>
    <row r="179" spans="1:5">
      <c r="A179" s="444"/>
      <c r="B179" s="469"/>
      <c r="C179" s="317" t="str">
        <f>+'2.19, 2.20, 2.21 SMS'!I13</f>
        <v>Costos de red núcleo</v>
      </c>
      <c r="D179" s="486"/>
      <c r="E179" s="487"/>
    </row>
    <row r="180" spans="1:5">
      <c r="A180" s="444"/>
      <c r="B180" s="469"/>
      <c r="C180" s="317" t="str">
        <f>+'2.19, 2.20, 2.21 SMS'!J13</f>
        <v>Costos de red transmisión</v>
      </c>
      <c r="D180" s="486"/>
      <c r="E180" s="487"/>
    </row>
    <row r="181" spans="1:5">
      <c r="A181" s="444"/>
      <c r="B181" s="469"/>
      <c r="C181" s="317" t="str">
        <f>+'2.19, 2.20, 2.21 SMS'!K13</f>
        <v>Costos de red conmutación</v>
      </c>
      <c r="D181" s="486"/>
      <c r="E181" s="487"/>
    </row>
    <row r="182" spans="1:5">
      <c r="A182" s="444"/>
      <c r="B182" s="469"/>
      <c r="C182" s="317" t="str">
        <f>+'2.19, 2.20, 2.21 SMS'!L13</f>
        <v>Costos de red acceso</v>
      </c>
      <c r="D182" s="486"/>
      <c r="E182" s="487"/>
    </row>
    <row r="183" spans="1:5">
      <c r="A183" s="444"/>
      <c r="B183" s="469"/>
      <c r="C183" s="317" t="str">
        <f>+'2.19, 2.20, 2.21 SMS'!M13</f>
        <v>Roaming Automático Nacional</v>
      </c>
      <c r="D183" s="486"/>
      <c r="E183" s="487"/>
    </row>
    <row r="184" spans="1:5">
      <c r="A184" s="444"/>
      <c r="B184" s="469"/>
      <c r="C184" s="315" t="str">
        <f>+'2.19, 2.20, 2.21 SMS'!N13</f>
        <v>Arrendamiento Infraestructura Activa</v>
      </c>
      <c r="D184" s="486"/>
      <c r="E184" s="487"/>
    </row>
    <row r="185" spans="1:5">
      <c r="A185" s="444"/>
      <c r="B185" s="469"/>
      <c r="C185" s="315" t="str">
        <f>+'2.19, 2.20, 2.21 SMS'!O13</f>
        <v>Arrendamiento Infraestructura Pasiva</v>
      </c>
      <c r="D185" s="486"/>
      <c r="E185" s="487"/>
    </row>
    <row r="186" spans="1:5" ht="15.75" thickBot="1">
      <c r="A186" s="444"/>
      <c r="B186" s="470"/>
      <c r="C186" s="319" t="str">
        <f>+'2.19, 2.20, 2.21 SMS'!P13</f>
        <v>Otros Costos asociados al ingreso minorista</v>
      </c>
      <c r="D186" s="500"/>
      <c r="E186" s="501"/>
    </row>
    <row r="187" spans="1:5">
      <c r="A187" s="444"/>
      <c r="B187" s="468" t="str">
        <f>+B41</f>
        <v>EQUIPOS</v>
      </c>
      <c r="C187" s="488" t="str">
        <f>+'2.22, 2.23, 2.24 EQUIPOS'!D13</f>
        <v>Compra de Equipos Acceso a internet</v>
      </c>
      <c r="D187" s="494" t="str">
        <f>+'2.22, 2.23, 2.24 EQUIPOS'!D14</f>
        <v>Acceso a Internet</v>
      </c>
      <c r="E187" s="495"/>
    </row>
    <row r="188" spans="1:5">
      <c r="A188" s="444"/>
      <c r="B188" s="469"/>
      <c r="C188" s="491"/>
      <c r="D188" s="482" t="str">
        <f>+'2.22, 2.23, 2.24 EQUIPOS'!E14</f>
        <v>Acceso Internet de las Cosas (IoT)</v>
      </c>
      <c r="E188" s="483"/>
    </row>
    <row r="189" spans="1:5">
      <c r="A189" s="444"/>
      <c r="B189" s="469"/>
      <c r="C189" s="489"/>
      <c r="D189" s="482" t="str">
        <f>+'2.22, 2.23, 2.24 EQUIPOS'!F14</f>
        <v>Depreciación</v>
      </c>
      <c r="E189" s="483"/>
    </row>
    <row r="190" spans="1:5">
      <c r="A190" s="444"/>
      <c r="B190" s="469"/>
      <c r="C190" s="490" t="str">
        <f>+'2.22, 2.23, 2.24 EQUIPOS'!G13</f>
        <v xml:space="preserve">Compra de Equipos móviles </v>
      </c>
      <c r="D190" s="482" t="str">
        <f>+'2.22, 2.23, 2.24 EQUIPOS'!G14</f>
        <v>Telefonía móvil</v>
      </c>
      <c r="E190" s="483"/>
    </row>
    <row r="191" spans="1:5">
      <c r="A191" s="444"/>
      <c r="B191" s="469"/>
      <c r="C191" s="489"/>
      <c r="D191" s="482" t="str">
        <f>+'2.22, 2.23, 2.24 EQUIPOS'!H14</f>
        <v>Depreciación</v>
      </c>
      <c r="E191" s="483"/>
    </row>
    <row r="192" spans="1:5">
      <c r="A192" s="444"/>
      <c r="B192" s="469"/>
      <c r="C192" s="490" t="str">
        <f>+'2.22, 2.23, 2.24 EQUIPOS'!I13</f>
        <v>Compra de equipos TV</v>
      </c>
      <c r="D192" s="482" t="str">
        <f>+'2.22, 2.23, 2.24 EQUIPOS'!I14</f>
        <v>TV</v>
      </c>
      <c r="E192" s="483"/>
    </row>
    <row r="193" spans="1:5">
      <c r="A193" s="444"/>
      <c r="B193" s="469"/>
      <c r="C193" s="489"/>
      <c r="D193" s="482" t="str">
        <f>+'2.22, 2.23, 2.24 EQUIPOS'!J14</f>
        <v>Depreciación</v>
      </c>
      <c r="E193" s="483"/>
    </row>
    <row r="194" spans="1:5" ht="15.75" thickBot="1">
      <c r="A194" s="445"/>
      <c r="B194" s="470"/>
      <c r="C194" s="314" t="str">
        <f>+'2.22, 2.23, 2.24 EQUIPOS'!K13</f>
        <v>Otros Costos asociados al ingreso minorista</v>
      </c>
      <c r="D194" s="500"/>
      <c r="E194" s="501"/>
    </row>
    <row r="195" spans="1:5">
      <c r="A195" s="504" t="s">
        <v>11</v>
      </c>
      <c r="B195" s="507" t="s">
        <v>12</v>
      </c>
      <c r="C195" s="510" t="s">
        <v>26</v>
      </c>
      <c r="D195" s="473" t="str">
        <f>CONCATENATE(+'2.25, 2.26, 2.27 FIJO MAYORISTA'!D14,'2.25, 2.26, 2.27 FIJO MAYORISTA'!D15)</f>
        <v>Costos para servicios Mayoristas Móvil - Fijo</v>
      </c>
      <c r="E195" s="474"/>
    </row>
    <row r="196" spans="1:5">
      <c r="A196" s="505"/>
      <c r="B196" s="508"/>
      <c r="C196" s="511"/>
      <c r="D196" s="473" t="str">
        <f>CONCATENATE(+'2.25, 2.26, 2.27 FIJO MAYORISTA'!D14,'2.25, 2.26, 2.27 FIJO MAYORISTA'!E15)</f>
        <v>Costos para servicios Mayoristas Fijo - Fijo</v>
      </c>
      <c r="E196" s="474"/>
    </row>
    <row r="197" spans="1:5" ht="15" customHeight="1">
      <c r="A197" s="505"/>
      <c r="B197" s="508"/>
      <c r="C197" s="511"/>
      <c r="D197" s="473" t="str">
        <f>CONCATENATE(+'2.25, 2.26, 2.27 FIJO MAYORISTA'!D14,'2.25, 2.26, 2.27 FIJO MAYORISTA'!F15)</f>
        <v>Costos para servicios Mayoristas Larga Distancia</v>
      </c>
      <c r="E197" s="474"/>
    </row>
    <row r="198" spans="1:5">
      <c r="A198" s="505"/>
      <c r="B198" s="508"/>
      <c r="C198" s="511"/>
      <c r="D198" s="473" t="str">
        <f>CONCATENATE(+'2.25, 2.26, 2.27 FIJO MAYORISTA'!D14,'2.25, 2.26, 2.27 FIJO MAYORISTA'!G15)</f>
        <v>Costos para servicios Mayoristas Fijo - Móvil</v>
      </c>
      <c r="E198" s="474"/>
    </row>
    <row r="199" spans="1:5" ht="15" customHeight="1">
      <c r="A199" s="505"/>
      <c r="B199" s="508"/>
      <c r="C199" s="511"/>
      <c r="D199" s="473" t="str">
        <f>+'2.25, 2.26, 2.27 FIJO MAYORISTA'!H14</f>
        <v>Arrendamiento Infraestructura Activa</v>
      </c>
      <c r="E199" s="474"/>
    </row>
    <row r="200" spans="1:5" ht="21.95" customHeight="1">
      <c r="A200" s="505"/>
      <c r="B200" s="508"/>
      <c r="C200" s="511"/>
      <c r="D200" s="473" t="str">
        <f>CONCATENATE(+'2.25, 2.26, 2.27 FIJO MAYORISTA'!I14," ",'2.25, 2.26, 2.27 FIJO MAYORISTA'!I15)</f>
        <v>Arrendamiento Infraestructura Pasiva Postes y ductos</v>
      </c>
      <c r="E200" s="474"/>
    </row>
    <row r="201" spans="1:5">
      <c r="A201" s="505"/>
      <c r="B201" s="508"/>
      <c r="C201" s="512"/>
      <c r="D201" s="473" t="str">
        <f>+'2.25, 2.26, 2.27 FIJO MAYORISTA'!J15</f>
        <v xml:space="preserve">Otra Infraestructura pasiva </v>
      </c>
      <c r="E201" s="474"/>
    </row>
    <row r="202" spans="1:5" ht="15.75" thickBot="1">
      <c r="A202" s="505"/>
      <c r="B202" s="509"/>
      <c r="C202" s="349" t="str">
        <f>+'2.25, 2.26, 2.27 FIJO MAYORISTA'!K14</f>
        <v xml:space="preserve">Otros Costos asociados al ingreso mayorista </v>
      </c>
      <c r="D202" s="477"/>
      <c r="E202" s="478"/>
    </row>
    <row r="203" spans="1:5">
      <c r="A203" s="505"/>
      <c r="B203" s="459" t="str">
        <f>+B55</f>
        <v xml:space="preserve">MÒVIL </v>
      </c>
      <c r="C203" s="475" t="str">
        <f>+C195</f>
        <v>Costos de todos los subsistemas para servicios mayoristas</v>
      </c>
      <c r="D203" s="473" t="str">
        <f>+CONCATENATE('2.28, 2.29, 2.30 MOVILMAYORISTA'!D15,,'2.28, 2.29, 2.30 MOVILMAYORISTA'!D16)</f>
        <v>Costos para servicios Mayoristas Móvil - Móvil</v>
      </c>
      <c r="E203" s="474"/>
    </row>
    <row r="204" spans="1:5">
      <c r="A204" s="505"/>
      <c r="B204" s="460"/>
      <c r="C204" s="476"/>
      <c r="D204" s="473" t="str">
        <f>+CONCATENATE('2.28, 2.29, 2.30 MOVILMAYORISTA'!D15,'2.28, 2.29, 2.30 MOVILMAYORISTA'!E16)</f>
        <v>Costos para servicios Mayoristas Fijo - Móvil</v>
      </c>
      <c r="E204" s="474"/>
    </row>
    <row r="205" spans="1:5" ht="15" customHeight="1">
      <c r="A205" s="505"/>
      <c r="B205" s="460"/>
      <c r="C205" s="476"/>
      <c r="D205" s="473" t="str">
        <f>+CONCATENATE('2.28, 2.29, 2.30 MOVILMAYORISTA'!D15,'2.28, 2.29, 2.30 MOVILMAYORISTA'!F16)</f>
        <v>Costos para servicios Mayoristas LDI</v>
      </c>
      <c r="E205" s="474"/>
    </row>
    <row r="206" spans="1:5">
      <c r="A206" s="505"/>
      <c r="B206" s="460"/>
      <c r="C206" s="476"/>
      <c r="D206" s="473" t="str">
        <f>+CONCATENATE('2.28, 2.29, 2.30 MOVILMAYORISTA'!D15,'2.28, 2.29, 2.30 MOVILMAYORISTA'!G16)</f>
        <v>Costos para servicios Mayoristas SMS</v>
      </c>
      <c r="E206" s="474"/>
    </row>
    <row r="207" spans="1:5" ht="27" customHeight="1">
      <c r="A207" s="505"/>
      <c r="B207" s="460"/>
      <c r="C207" s="476"/>
      <c r="D207" s="473" t="str">
        <f>+CONCATENATE('2.28, 2.29, 2.30 MOVILMAYORISTA'!D15,'2.28, 2.29, 2.30 MOVILMAYORISTA'!H16)</f>
        <v>Costos para servicios Mayoristas Roaming automático nacional - Voz</v>
      </c>
      <c r="E207" s="474"/>
    </row>
    <row r="208" spans="1:5" ht="26.1" customHeight="1">
      <c r="A208" s="505"/>
      <c r="B208" s="460"/>
      <c r="C208" s="476"/>
      <c r="D208" s="473" t="str">
        <f>+CONCATENATE('2.28, 2.29, 2.30 MOVILMAYORISTA'!D15,'2.28, 2.29, 2.30 MOVILMAYORISTA'!I16)</f>
        <v>Costos para servicios Mayoristas Roaming automático nacional - Datos</v>
      </c>
      <c r="E208" s="474"/>
    </row>
    <row r="209" spans="1:5" ht="24.95" customHeight="1">
      <c r="A209" s="505"/>
      <c r="B209" s="460"/>
      <c r="C209" s="476"/>
      <c r="D209" s="473" t="str">
        <f>+CONCATENATE('2.28, 2.29, 2.30 MOVILMAYORISTA'!D15,'2.28, 2.29, 2.30 MOVILMAYORISTA'!J16)</f>
        <v>Costos para servicios Mayoristas Roaming automático nacional - SMS</v>
      </c>
      <c r="E209" s="474"/>
    </row>
    <row r="210" spans="1:5" ht="24" customHeight="1">
      <c r="A210" s="505"/>
      <c r="B210" s="460"/>
      <c r="C210" s="476"/>
      <c r="D210" s="473" t="str">
        <f>+CONCATENATE('2.28, 2.29, 2.30 MOVILMAYORISTA'!D15,'2.28, 2.29, 2.30 MOVILMAYORISTA'!K16)</f>
        <v>Costos para servicios Mayoristas Roaming internacional Inbound - Voz</v>
      </c>
      <c r="E210" s="474"/>
    </row>
    <row r="211" spans="1:5" ht="21.95" customHeight="1">
      <c r="A211" s="505"/>
      <c r="B211" s="460"/>
      <c r="C211" s="476"/>
      <c r="D211" s="473" t="str">
        <f>+CONCATENATE('2.28, 2.29, 2.30 MOVILMAYORISTA'!D15,'2.28, 2.29, 2.30 MOVILMAYORISTA'!L16)</f>
        <v>Costos para servicios Mayoristas Roaming internacional Inbound - Datos</v>
      </c>
      <c r="E211" s="474"/>
    </row>
    <row r="212" spans="1:5" ht="21.95" customHeight="1">
      <c r="A212" s="505"/>
      <c r="B212" s="460"/>
      <c r="C212" s="476"/>
      <c r="D212" s="473" t="str">
        <f>+CONCATENATE('2.28, 2.29, 2.30 MOVILMAYORISTA'!D15,'2.28, 2.29, 2.30 MOVILMAYORISTA'!M16)</f>
        <v>Costos para servicios Mayoristas Roaming internacional Inbound - SMS</v>
      </c>
      <c r="E212" s="474"/>
    </row>
    <row r="213" spans="1:5" ht="24.95" customHeight="1">
      <c r="A213" s="505"/>
      <c r="B213" s="460"/>
      <c r="C213" s="476"/>
      <c r="D213" s="473" t="str">
        <f>+CONCATENATE('2.28, 2.29, 2.30 MOVILMAYORISTA'!D15,'2.28, 2.29, 2.30 MOVILMAYORISTA'!N16)</f>
        <v>Costos para servicios Mayoristas Acceso OMV - Voz</v>
      </c>
      <c r="E213" s="474"/>
    </row>
    <row r="214" spans="1:5" ht="24.95" customHeight="1">
      <c r="A214" s="505"/>
      <c r="B214" s="460"/>
      <c r="C214" s="476"/>
      <c r="D214" s="473" t="str">
        <f>+CONCATENATE('2.28, 2.29, 2.30 MOVILMAYORISTA'!D15,'2.28, 2.29, 2.30 MOVILMAYORISTA'!O16)</f>
        <v>Costos para servicios Mayoristas Acceso OMV - Datos</v>
      </c>
      <c r="E214" s="474"/>
    </row>
    <row r="215" spans="1:5" ht="24" customHeight="1">
      <c r="A215" s="505"/>
      <c r="B215" s="460"/>
      <c r="C215" s="476"/>
      <c r="D215" s="473" t="str">
        <f>+CONCATENATE('2.28, 2.29, 2.30 MOVILMAYORISTA'!D15,'2.28, 2.29, 2.30 MOVILMAYORISTA'!P16)</f>
        <v>Costos para servicios Mayoristas Acceso OMV - SMS</v>
      </c>
      <c r="E215" s="474"/>
    </row>
    <row r="216" spans="1:5" ht="21.95" customHeight="1">
      <c r="A216" s="505"/>
      <c r="B216" s="460"/>
      <c r="C216" s="476"/>
      <c r="D216" s="473" t="str">
        <f>+CONCATENATE('2.28, 2.29, 2.30 MOVILMAYORISTA'!D15,'2.28, 2.29, 2.30 MOVILMAYORISTA'!Q16)</f>
        <v>Costos para servicios Mayoristas Acceso OMV - Otros</v>
      </c>
      <c r="E216" s="474"/>
    </row>
    <row r="217" spans="1:5" ht="26.1" customHeight="1">
      <c r="A217" s="505"/>
      <c r="B217" s="460"/>
      <c r="C217" s="476"/>
      <c r="D217" s="473" t="str">
        <f>+CONCATENATE('2.28, 2.29, 2.30 MOVILMAYORISTA'!D15,'2.28, 2.29, 2.30 MOVILMAYORISTA'!R16)</f>
        <v>Costos para servicios Mayoristas Acceso PCA e Integradores</v>
      </c>
      <c r="E217" s="474"/>
    </row>
    <row r="218" spans="1:5">
      <c r="A218" s="505"/>
      <c r="B218" s="460"/>
      <c r="C218" s="472"/>
      <c r="D218" s="473" t="str">
        <f>+'2.28, 2.29, 2.30 MOVILMAYORISTA'!S15</f>
        <v>Arrendamiento de la infraestructura Pasiva</v>
      </c>
      <c r="E218" s="474"/>
    </row>
    <row r="219" spans="1:5" ht="15.75" thickBot="1">
      <c r="A219" s="505"/>
      <c r="B219" s="461"/>
      <c r="C219" s="349" t="str">
        <f>+'2.28, 2.29, 2.30 MOVILMAYORISTA'!T15</f>
        <v xml:space="preserve">Otros Costos asociados al ingreso mayorista </v>
      </c>
      <c r="D219" s="477"/>
      <c r="E219" s="478"/>
    </row>
    <row r="220" spans="1:5">
      <c r="A220" s="505"/>
      <c r="B220" s="479" t="str">
        <f>+B75</f>
        <v xml:space="preserve">LARGA DISTANCIA </v>
      </c>
      <c r="C220" s="475" t="str">
        <f>+'2.31, 2.32, 2.33 LD  MAYORISTA'!D15</f>
        <v>Interconexión</v>
      </c>
      <c r="D220" s="502" t="str">
        <f>+'2.31, 2.32, 2.33 LD  MAYORISTA'!D16</f>
        <v xml:space="preserve">Arrendamiento de espacio </v>
      </c>
      <c r="E220" s="503"/>
    </row>
    <row r="221" spans="1:5">
      <c r="A221" s="505"/>
      <c r="B221" s="480"/>
      <c r="C221" s="476"/>
      <c r="D221" s="473" t="str">
        <f>+'2.31, 2.32, 2.33 LD  MAYORISTA'!E16</f>
        <v>Cargo de Acceso redes fijas</v>
      </c>
      <c r="E221" s="474"/>
    </row>
    <row r="222" spans="1:5">
      <c r="A222" s="505"/>
      <c r="B222" s="480"/>
      <c r="C222" s="472"/>
      <c r="D222" s="473" t="str">
        <f>+'2.31, 2.32, 2.33 LD  MAYORISTA'!F16</f>
        <v>Cargo de Acceso redes móviles</v>
      </c>
      <c r="E222" s="474"/>
    </row>
    <row r="223" spans="1:5">
      <c r="A223" s="505"/>
      <c r="B223" s="480"/>
      <c r="C223" s="471" t="str">
        <f>+C203</f>
        <v>Costos de todos los subsistemas para servicios mayoristas</v>
      </c>
      <c r="D223" s="473" t="str">
        <f>+CONCATENATE('2.31, 2.32, 2.33 LD  MAYORISTA'!G15,'2.31, 2.32, 2.33 LD  MAYORISTA'!G16)</f>
        <v>Costos para servicios Mayoristas LDI - Móvil</v>
      </c>
      <c r="E223" s="474"/>
    </row>
    <row r="224" spans="1:5">
      <c r="A224" s="505"/>
      <c r="B224" s="480"/>
      <c r="C224" s="472"/>
      <c r="D224" s="473" t="str">
        <f>+CONCATENATE('2.31, 2.32, 2.33 LD  MAYORISTA'!G15,'2.31, 2.32, 2.33 LD  MAYORISTA'!H16)</f>
        <v>Costos para servicios Mayoristas LDI - Fijo</v>
      </c>
      <c r="E224" s="474"/>
    </row>
    <row r="225" spans="1:5" ht="15.75" thickBot="1">
      <c r="A225" s="505"/>
      <c r="B225" s="481"/>
      <c r="C225" s="349" t="str">
        <f>+'2.31, 2.32, 2.33 LD  MAYORISTA'!I15</f>
        <v>Otros Costos asociados al ingreso mayorista</v>
      </c>
      <c r="D225" s="477"/>
      <c r="E225" s="478"/>
    </row>
    <row r="226" spans="1:5" ht="27.95" customHeight="1">
      <c r="A226" s="505"/>
      <c r="B226" s="479" t="str">
        <f>+B78</f>
        <v>SERVICIO PORTADOR</v>
      </c>
      <c r="C226" s="475" t="str">
        <f>+C223</f>
        <v>Costos de todos los subsistemas para servicios mayoristas</v>
      </c>
      <c r="D226" s="502" t="str">
        <f>+CONCATENATE('2.34, 2.35, 2.36 PORTADOR'!D13,'2.34, 2.35, 2.36 PORTADOR'!D14)</f>
        <v>Costos para servicios Mayoristas Portador Nacional</v>
      </c>
      <c r="E226" s="503"/>
    </row>
    <row r="227" spans="1:5" ht="27.95" customHeight="1">
      <c r="A227" s="505"/>
      <c r="B227" s="480"/>
      <c r="C227" s="476"/>
      <c r="D227" s="473" t="str">
        <f>+CONCATENATE('2.34, 2.35, 2.36 PORTADOR'!D13,'2.34, 2.35, 2.36 PORTADOR'!E14)</f>
        <v>Costos para servicios Mayoristas Portador Internacional</v>
      </c>
      <c r="E227" s="474"/>
    </row>
    <row r="228" spans="1:5">
      <c r="A228" s="505"/>
      <c r="B228" s="480"/>
      <c r="C228" s="476"/>
      <c r="D228" s="473" t="str">
        <f>+CONCATENATE('2.34, 2.35, 2.36 PORTADOR'!D13,'2.34, 2.35, 2.36 PORTADOR'!F14)</f>
        <v>Costos para servicios Mayoristas Peering</v>
      </c>
      <c r="E228" s="474"/>
    </row>
    <row r="229" spans="1:5">
      <c r="A229" s="505"/>
      <c r="B229" s="480"/>
      <c r="C229" s="476"/>
      <c r="D229" s="473" t="str">
        <f>+'2.34, 2.35, 2.36 PORTADOR'!G13</f>
        <v>Arrendamiento Infraestructura Activa</v>
      </c>
      <c r="E229" s="474"/>
    </row>
    <row r="230" spans="1:5">
      <c r="A230" s="505"/>
      <c r="B230" s="480"/>
      <c r="C230" s="472"/>
      <c r="D230" s="473" t="str">
        <f>+'2.34, 2.35, 2.36 PORTADOR'!H13</f>
        <v>Arrendamiento Infraestructura Pasiva</v>
      </c>
      <c r="E230" s="474"/>
    </row>
    <row r="231" spans="1:5" ht="15.75" thickBot="1">
      <c r="A231" s="506"/>
      <c r="B231" s="481"/>
      <c r="C231" s="349" t="str">
        <f>+'2.34, 2.35, 2.36 PORTADOR'!I13</f>
        <v>Otros Costos asociados al ingreso mayorista</v>
      </c>
      <c r="D231" s="477"/>
      <c r="E231" s="478"/>
    </row>
    <row r="232" spans="1:5">
      <c r="A232" t="str">
        <f>+'2.4, 2.5, 2.6 MOVIL VOZ '!C15</f>
        <v xml:space="preserve">*   Solo aplica en caso que el Proveedor móvil tenga la titularidad de la llamada fijo - móvil.  </v>
      </c>
    </row>
    <row r="233" spans="1:5">
      <c r="A233" s="325"/>
    </row>
    <row r="235" spans="1:5" ht="15.75">
      <c r="A235" s="313" t="s">
        <v>27</v>
      </c>
    </row>
    <row r="236" spans="1:5" ht="23.25" thickBot="1">
      <c r="A236" s="350" t="s">
        <v>20</v>
      </c>
      <c r="B236" s="350" t="s">
        <v>21</v>
      </c>
      <c r="C236" s="351" t="s">
        <v>28</v>
      </c>
    </row>
    <row r="237" spans="1:5" ht="15" customHeight="1">
      <c r="A237" s="443" t="str">
        <f>+'1.3 Cont. Costos Indirectos'!F38</f>
        <v>Costos indirectos y/o Comunes Minoristas</v>
      </c>
      <c r="B237" s="468" t="str">
        <f>+'1.3 Cont. Costos Indirectos'!F39</f>
        <v>FIJO VOZ</v>
      </c>
      <c r="C237" s="352" t="str">
        <f>+'1.3 Cont. Costos Indirectos'!E2</f>
        <v>Costos de Personal indirectos</v>
      </c>
    </row>
    <row r="238" spans="1:5">
      <c r="A238" s="444"/>
      <c r="B238" s="469"/>
      <c r="C238" s="353" t="str">
        <f>+'1.3 Cont. Costos Indirectos'!F2</f>
        <v>Otros Mantenimientos</v>
      </c>
    </row>
    <row r="239" spans="1:5">
      <c r="A239" s="444"/>
      <c r="B239" s="469"/>
      <c r="C239" s="353" t="str">
        <f>+CONCATENATE('1.3 Cont. Costos Indirectos'!G2," ",'1.3 Cont. Costos Indirectos'!G3)</f>
        <v xml:space="preserve">Costos de Ventas Atención al Cliente </v>
      </c>
    </row>
    <row r="240" spans="1:5">
      <c r="A240" s="444"/>
      <c r="B240" s="469"/>
      <c r="C240" s="353" t="str">
        <f>+CONCATENATE('1.3 Cont. Costos Indirectos'!G2," ",'1.3 Cont. Costos Indirectos'!H3)</f>
        <v xml:space="preserve">Costos de Ventas Mercadeo y Publicidad </v>
      </c>
    </row>
    <row r="241" spans="1:3">
      <c r="A241" s="444"/>
      <c r="B241" s="469"/>
      <c r="C241" s="353" t="str">
        <f>+CONCATENATE('1.3 Cont. Costos Indirectos'!G2," ",'1.3 Cont. Costos Indirectos'!I3)</f>
        <v>Costos de Ventas Tarificación, Facturación, Recaudo</v>
      </c>
    </row>
    <row r="242" spans="1:3">
      <c r="A242" s="444"/>
      <c r="B242" s="469"/>
      <c r="C242" s="353" t="str">
        <f>+CONCATENATE('1.3 Cont. Costos Indirectos'!G2," ",'1.3 Cont. Costos Indirectos'!J3)</f>
        <v>Costos de Ventas Tasas Indirectas</v>
      </c>
    </row>
    <row r="243" spans="1:3">
      <c r="A243" s="444"/>
      <c r="B243" s="469"/>
      <c r="C243" s="353" t="str">
        <f>+CONCATENATE('1.3 Cont. Costos Indirectos'!G2," ",'1.3 Cont. Costos Indirectos'!K3)</f>
        <v>Costos de Ventas Otros (Costos de Ventas)</v>
      </c>
    </row>
    <row r="244" spans="1:3">
      <c r="A244" s="444"/>
      <c r="B244" s="469"/>
      <c r="C244" s="353" t="str">
        <f>+'1.3 Cont. Costos Indirectos'!L2</f>
        <v>Costos Administrativos</v>
      </c>
    </row>
    <row r="245" spans="1:3">
      <c r="A245" s="444"/>
      <c r="B245" s="469"/>
      <c r="C245" s="354" t="str">
        <f>+'1.3 Cont. Costos Indirectos'!M2</f>
        <v xml:space="preserve">Gastos por Provisiones </v>
      </c>
    </row>
    <row r="246" spans="1:3">
      <c r="A246" s="444"/>
      <c r="B246" s="469"/>
      <c r="C246" s="354" t="str">
        <f>+'1.3 Cont. Costos Indirectos'!N2</f>
        <v>Gastos Depreciaciones y Amortizaciones Indirectos</v>
      </c>
    </row>
    <row r="247" spans="1:3" ht="15.75" thickBot="1">
      <c r="A247" s="444"/>
      <c r="B247" s="470"/>
      <c r="C247" s="355" t="str">
        <f>+'1.3 Cont. Costos Indirectos'!O2</f>
        <v>Otros Indirectos</v>
      </c>
    </row>
    <row r="248" spans="1:3">
      <c r="A248" s="444"/>
      <c r="B248" s="468" t="str">
        <f>+'1.3 Cont. Costos Indirectos'!G39</f>
        <v>MOVIL VOZ</v>
      </c>
      <c r="C248" s="352" t="str">
        <f>+C237</f>
        <v>Costos de Personal indirectos</v>
      </c>
    </row>
    <row r="249" spans="1:3">
      <c r="A249" s="444"/>
      <c r="B249" s="469"/>
      <c r="C249" s="354" t="str">
        <f t="shared" ref="C249:C312" si="0">+C238</f>
        <v>Otros Mantenimientos</v>
      </c>
    </row>
    <row r="250" spans="1:3">
      <c r="A250" s="444"/>
      <c r="B250" s="469"/>
      <c r="C250" s="354" t="str">
        <f t="shared" si="0"/>
        <v xml:space="preserve">Costos de Ventas Atención al Cliente </v>
      </c>
    </row>
    <row r="251" spans="1:3">
      <c r="A251" s="444"/>
      <c r="B251" s="469"/>
      <c r="C251" s="354" t="str">
        <f t="shared" si="0"/>
        <v xml:space="preserve">Costos de Ventas Mercadeo y Publicidad </v>
      </c>
    </row>
    <row r="252" spans="1:3">
      <c r="A252" s="444"/>
      <c r="B252" s="469"/>
      <c r="C252" s="354" t="str">
        <f t="shared" si="0"/>
        <v>Costos de Ventas Tarificación, Facturación, Recaudo</v>
      </c>
    </row>
    <row r="253" spans="1:3">
      <c r="A253" s="444"/>
      <c r="B253" s="469"/>
      <c r="C253" s="354" t="str">
        <f t="shared" si="0"/>
        <v>Costos de Ventas Tasas Indirectas</v>
      </c>
    </row>
    <row r="254" spans="1:3">
      <c r="A254" s="444"/>
      <c r="B254" s="469"/>
      <c r="C254" s="354" t="str">
        <f t="shared" si="0"/>
        <v>Costos de Ventas Otros (Costos de Ventas)</v>
      </c>
    </row>
    <row r="255" spans="1:3">
      <c r="A255" s="444"/>
      <c r="B255" s="469"/>
      <c r="C255" s="354" t="str">
        <f t="shared" si="0"/>
        <v>Costos Administrativos</v>
      </c>
    </row>
    <row r="256" spans="1:3">
      <c r="A256" s="444"/>
      <c r="B256" s="469"/>
      <c r="C256" s="354" t="str">
        <f t="shared" si="0"/>
        <v xml:space="preserve">Gastos por Provisiones </v>
      </c>
    </row>
    <row r="257" spans="1:3">
      <c r="A257" s="444"/>
      <c r="B257" s="469"/>
      <c r="C257" s="354" t="str">
        <f t="shared" si="0"/>
        <v>Gastos Depreciaciones y Amortizaciones Indirectos</v>
      </c>
    </row>
    <row r="258" spans="1:3" ht="15.75" thickBot="1">
      <c r="A258" s="444"/>
      <c r="B258" s="470"/>
      <c r="C258" s="357" t="str">
        <f t="shared" si="0"/>
        <v>Otros Indirectos</v>
      </c>
    </row>
    <row r="259" spans="1:3">
      <c r="A259" s="444"/>
      <c r="B259" s="468" t="str">
        <f>+'1.3 Cont. Costos Indirectos'!H39</f>
        <v>LARGA DISTANCIA</v>
      </c>
      <c r="C259" s="352" t="str">
        <f>+C248</f>
        <v>Costos de Personal indirectos</v>
      </c>
    </row>
    <row r="260" spans="1:3">
      <c r="A260" s="444"/>
      <c r="B260" s="469"/>
      <c r="C260" s="354" t="str">
        <f t="shared" si="0"/>
        <v>Otros Mantenimientos</v>
      </c>
    </row>
    <row r="261" spans="1:3">
      <c r="A261" s="444"/>
      <c r="B261" s="469"/>
      <c r="C261" s="354" t="str">
        <f t="shared" si="0"/>
        <v xml:space="preserve">Costos de Ventas Atención al Cliente </v>
      </c>
    </row>
    <row r="262" spans="1:3">
      <c r="A262" s="444"/>
      <c r="B262" s="469"/>
      <c r="C262" s="354" t="str">
        <f t="shared" si="0"/>
        <v xml:space="preserve">Costos de Ventas Mercadeo y Publicidad </v>
      </c>
    </row>
    <row r="263" spans="1:3">
      <c r="A263" s="444"/>
      <c r="B263" s="469"/>
      <c r="C263" s="354" t="str">
        <f t="shared" si="0"/>
        <v>Costos de Ventas Tarificación, Facturación, Recaudo</v>
      </c>
    </row>
    <row r="264" spans="1:3">
      <c r="A264" s="444"/>
      <c r="B264" s="469"/>
      <c r="C264" s="354" t="str">
        <f t="shared" si="0"/>
        <v>Costos de Ventas Tasas Indirectas</v>
      </c>
    </row>
    <row r="265" spans="1:3">
      <c r="A265" s="444"/>
      <c r="B265" s="469"/>
      <c r="C265" s="354" t="str">
        <f t="shared" si="0"/>
        <v>Costos de Ventas Otros (Costos de Ventas)</v>
      </c>
    </row>
    <row r="266" spans="1:3">
      <c r="A266" s="444"/>
      <c r="B266" s="469"/>
      <c r="C266" s="354" t="str">
        <f t="shared" si="0"/>
        <v>Costos Administrativos</v>
      </c>
    </row>
    <row r="267" spans="1:3">
      <c r="A267" s="444"/>
      <c r="B267" s="469"/>
      <c r="C267" s="354" t="str">
        <f t="shared" si="0"/>
        <v xml:space="preserve">Gastos por Provisiones </v>
      </c>
    </row>
    <row r="268" spans="1:3">
      <c r="A268" s="444"/>
      <c r="B268" s="469"/>
      <c r="C268" s="354" t="str">
        <f t="shared" si="0"/>
        <v>Gastos Depreciaciones y Amortizaciones Indirectos</v>
      </c>
    </row>
    <row r="269" spans="1:3" ht="15.75" thickBot="1">
      <c r="A269" s="444"/>
      <c r="B269" s="470"/>
      <c r="C269" s="357" t="str">
        <f t="shared" si="0"/>
        <v>Otros Indirectos</v>
      </c>
    </row>
    <row r="270" spans="1:3">
      <c r="A270" s="444"/>
      <c r="B270" s="468" t="str">
        <f>+'1.3 Cont. Costos Indirectos'!I39</f>
        <v>INTERNET FIJO</v>
      </c>
      <c r="C270" s="352" t="str">
        <f>+C259</f>
        <v>Costos de Personal indirectos</v>
      </c>
    </row>
    <row r="271" spans="1:3">
      <c r="A271" s="444"/>
      <c r="B271" s="469"/>
      <c r="C271" s="354" t="str">
        <f t="shared" si="0"/>
        <v>Otros Mantenimientos</v>
      </c>
    </row>
    <row r="272" spans="1:3">
      <c r="A272" s="444"/>
      <c r="B272" s="469"/>
      <c r="C272" s="354" t="str">
        <f t="shared" si="0"/>
        <v xml:space="preserve">Costos de Ventas Atención al Cliente </v>
      </c>
    </row>
    <row r="273" spans="1:3">
      <c r="A273" s="444"/>
      <c r="B273" s="469"/>
      <c r="C273" s="354" t="str">
        <f t="shared" si="0"/>
        <v xml:space="preserve">Costos de Ventas Mercadeo y Publicidad </v>
      </c>
    </row>
    <row r="274" spans="1:3">
      <c r="A274" s="444"/>
      <c r="B274" s="469"/>
      <c r="C274" s="354" t="str">
        <f t="shared" si="0"/>
        <v>Costos de Ventas Tarificación, Facturación, Recaudo</v>
      </c>
    </row>
    <row r="275" spans="1:3">
      <c r="A275" s="444"/>
      <c r="B275" s="469"/>
      <c r="C275" s="354" t="str">
        <f t="shared" si="0"/>
        <v>Costos de Ventas Tasas Indirectas</v>
      </c>
    </row>
    <row r="276" spans="1:3">
      <c r="A276" s="444"/>
      <c r="B276" s="469"/>
      <c r="C276" s="354" t="str">
        <f t="shared" si="0"/>
        <v>Costos de Ventas Otros (Costos de Ventas)</v>
      </c>
    </row>
    <row r="277" spans="1:3">
      <c r="A277" s="444"/>
      <c r="B277" s="469"/>
      <c r="C277" s="354" t="str">
        <f t="shared" si="0"/>
        <v>Costos Administrativos</v>
      </c>
    </row>
    <row r="278" spans="1:3">
      <c r="A278" s="444"/>
      <c r="B278" s="469"/>
      <c r="C278" s="354" t="str">
        <f t="shared" si="0"/>
        <v xml:space="preserve">Gastos por Provisiones </v>
      </c>
    </row>
    <row r="279" spans="1:3">
      <c r="A279" s="444"/>
      <c r="B279" s="469"/>
      <c r="C279" s="354" t="str">
        <f t="shared" si="0"/>
        <v>Gastos Depreciaciones y Amortizaciones Indirectos</v>
      </c>
    </row>
    <row r="280" spans="1:3" ht="15.75" thickBot="1">
      <c r="A280" s="444"/>
      <c r="B280" s="470"/>
      <c r="C280" s="357" t="str">
        <f t="shared" si="0"/>
        <v>Otros Indirectos</v>
      </c>
    </row>
    <row r="281" spans="1:3">
      <c r="A281" s="444"/>
      <c r="B281" s="468" t="str">
        <f>+'1.3 Cont. Costos Indirectos'!J39</f>
        <v>INTERNET MOVIL</v>
      </c>
      <c r="C281" s="352" t="str">
        <f>+C270</f>
        <v>Costos de Personal indirectos</v>
      </c>
    </row>
    <row r="282" spans="1:3">
      <c r="A282" s="444"/>
      <c r="B282" s="469"/>
      <c r="C282" s="354" t="str">
        <f t="shared" si="0"/>
        <v>Otros Mantenimientos</v>
      </c>
    </row>
    <row r="283" spans="1:3">
      <c r="A283" s="444"/>
      <c r="B283" s="469"/>
      <c r="C283" s="354" t="str">
        <f t="shared" si="0"/>
        <v xml:space="preserve">Costos de Ventas Atención al Cliente </v>
      </c>
    </row>
    <row r="284" spans="1:3">
      <c r="A284" s="444"/>
      <c r="B284" s="469"/>
      <c r="C284" s="354" t="str">
        <f t="shared" si="0"/>
        <v xml:space="preserve">Costos de Ventas Mercadeo y Publicidad </v>
      </c>
    </row>
    <row r="285" spans="1:3">
      <c r="A285" s="444"/>
      <c r="B285" s="469"/>
      <c r="C285" s="354" t="str">
        <f t="shared" si="0"/>
        <v>Costos de Ventas Tarificación, Facturación, Recaudo</v>
      </c>
    </row>
    <row r="286" spans="1:3">
      <c r="A286" s="444"/>
      <c r="B286" s="469"/>
      <c r="C286" s="354" t="str">
        <f t="shared" si="0"/>
        <v>Costos de Ventas Tasas Indirectas</v>
      </c>
    </row>
    <row r="287" spans="1:3">
      <c r="A287" s="444"/>
      <c r="B287" s="469"/>
      <c r="C287" s="354" t="str">
        <f t="shared" si="0"/>
        <v>Costos de Ventas Otros (Costos de Ventas)</v>
      </c>
    </row>
    <row r="288" spans="1:3">
      <c r="A288" s="444"/>
      <c r="B288" s="469"/>
      <c r="C288" s="354" t="str">
        <f t="shared" si="0"/>
        <v>Costos Administrativos</v>
      </c>
    </row>
    <row r="289" spans="1:3">
      <c r="A289" s="444"/>
      <c r="B289" s="469"/>
      <c r="C289" s="354" t="str">
        <f t="shared" si="0"/>
        <v xml:space="preserve">Gastos por Provisiones </v>
      </c>
    </row>
    <row r="290" spans="1:3">
      <c r="A290" s="444"/>
      <c r="B290" s="469"/>
      <c r="C290" s="354" t="str">
        <f t="shared" si="0"/>
        <v>Gastos Depreciaciones y Amortizaciones Indirectos</v>
      </c>
    </row>
    <row r="291" spans="1:3" ht="15.75" thickBot="1">
      <c r="A291" s="444"/>
      <c r="B291" s="470"/>
      <c r="C291" s="357" t="str">
        <f t="shared" si="0"/>
        <v>Otros Indirectos</v>
      </c>
    </row>
    <row r="292" spans="1:3">
      <c r="A292" s="444"/>
      <c r="B292" s="468" t="str">
        <f>+'1.3 Cont. Costos Indirectos'!K39</f>
        <v>TELEVISION POR SUSCRIPCION</v>
      </c>
      <c r="C292" s="352" t="str">
        <f>+C281</f>
        <v>Costos de Personal indirectos</v>
      </c>
    </row>
    <row r="293" spans="1:3">
      <c r="A293" s="444"/>
      <c r="B293" s="469"/>
      <c r="C293" s="354" t="str">
        <f t="shared" si="0"/>
        <v>Otros Mantenimientos</v>
      </c>
    </row>
    <row r="294" spans="1:3">
      <c r="A294" s="444"/>
      <c r="B294" s="469"/>
      <c r="C294" s="354" t="str">
        <f t="shared" si="0"/>
        <v xml:space="preserve">Costos de Ventas Atención al Cliente </v>
      </c>
    </row>
    <row r="295" spans="1:3">
      <c r="A295" s="444"/>
      <c r="B295" s="469"/>
      <c r="C295" s="354" t="str">
        <f t="shared" si="0"/>
        <v xml:space="preserve">Costos de Ventas Mercadeo y Publicidad </v>
      </c>
    </row>
    <row r="296" spans="1:3">
      <c r="A296" s="444"/>
      <c r="B296" s="469"/>
      <c r="C296" s="354" t="str">
        <f t="shared" si="0"/>
        <v>Costos de Ventas Tarificación, Facturación, Recaudo</v>
      </c>
    </row>
    <row r="297" spans="1:3">
      <c r="A297" s="444"/>
      <c r="B297" s="469"/>
      <c r="C297" s="354" t="str">
        <f t="shared" si="0"/>
        <v>Costos de Ventas Tasas Indirectas</v>
      </c>
    </row>
    <row r="298" spans="1:3">
      <c r="A298" s="444"/>
      <c r="B298" s="469"/>
      <c r="C298" s="354" t="str">
        <f t="shared" si="0"/>
        <v>Costos de Ventas Otros (Costos de Ventas)</v>
      </c>
    </row>
    <row r="299" spans="1:3">
      <c r="A299" s="444"/>
      <c r="B299" s="469"/>
      <c r="C299" s="354" t="str">
        <f t="shared" si="0"/>
        <v>Costos Administrativos</v>
      </c>
    </row>
    <row r="300" spans="1:3">
      <c r="A300" s="444"/>
      <c r="B300" s="469"/>
      <c r="C300" s="354" t="str">
        <f t="shared" si="0"/>
        <v xml:space="preserve">Gastos por Provisiones </v>
      </c>
    </row>
    <row r="301" spans="1:3">
      <c r="A301" s="444"/>
      <c r="B301" s="469"/>
      <c r="C301" s="354" t="str">
        <f t="shared" si="0"/>
        <v>Gastos Depreciaciones y Amortizaciones Indirectos</v>
      </c>
    </row>
    <row r="302" spans="1:3" ht="15.75" thickBot="1">
      <c r="A302" s="444"/>
      <c r="B302" s="470"/>
      <c r="C302" s="357" t="str">
        <f t="shared" si="0"/>
        <v>Otros Indirectos</v>
      </c>
    </row>
    <row r="303" spans="1:3">
      <c r="A303" s="444"/>
      <c r="B303" s="468" t="str">
        <f>+'1.3 Cont. Costos Indirectos'!L39</f>
        <v>MENSAJERÍA SMS</v>
      </c>
      <c r="C303" s="352" t="str">
        <f>+C292</f>
        <v>Costos de Personal indirectos</v>
      </c>
    </row>
    <row r="304" spans="1:3">
      <c r="A304" s="444"/>
      <c r="B304" s="469"/>
      <c r="C304" s="354" t="str">
        <f t="shared" si="0"/>
        <v>Otros Mantenimientos</v>
      </c>
    </row>
    <row r="305" spans="1:3">
      <c r="A305" s="444"/>
      <c r="B305" s="469"/>
      <c r="C305" s="354" t="str">
        <f t="shared" si="0"/>
        <v xml:space="preserve">Costos de Ventas Atención al Cliente </v>
      </c>
    </row>
    <row r="306" spans="1:3">
      <c r="A306" s="444"/>
      <c r="B306" s="469"/>
      <c r="C306" s="354" t="str">
        <f t="shared" si="0"/>
        <v xml:space="preserve">Costos de Ventas Mercadeo y Publicidad </v>
      </c>
    </row>
    <row r="307" spans="1:3">
      <c r="A307" s="444"/>
      <c r="B307" s="469"/>
      <c r="C307" s="354" t="str">
        <f t="shared" si="0"/>
        <v>Costos de Ventas Tarificación, Facturación, Recaudo</v>
      </c>
    </row>
    <row r="308" spans="1:3">
      <c r="A308" s="444"/>
      <c r="B308" s="469"/>
      <c r="C308" s="354" t="str">
        <f t="shared" si="0"/>
        <v>Costos de Ventas Tasas Indirectas</v>
      </c>
    </row>
    <row r="309" spans="1:3">
      <c r="A309" s="444"/>
      <c r="B309" s="469"/>
      <c r="C309" s="354" t="str">
        <f t="shared" si="0"/>
        <v>Costos de Ventas Otros (Costos de Ventas)</v>
      </c>
    </row>
    <row r="310" spans="1:3">
      <c r="A310" s="444"/>
      <c r="B310" s="469"/>
      <c r="C310" s="354" t="str">
        <f t="shared" si="0"/>
        <v>Costos Administrativos</v>
      </c>
    </row>
    <row r="311" spans="1:3">
      <c r="A311" s="444"/>
      <c r="B311" s="469"/>
      <c r="C311" s="354" t="str">
        <f t="shared" si="0"/>
        <v xml:space="preserve">Gastos por Provisiones </v>
      </c>
    </row>
    <row r="312" spans="1:3">
      <c r="A312" s="444"/>
      <c r="B312" s="469"/>
      <c r="C312" s="354" t="str">
        <f t="shared" si="0"/>
        <v>Gastos Depreciaciones y Amortizaciones Indirectos</v>
      </c>
    </row>
    <row r="313" spans="1:3" ht="15.75" thickBot="1">
      <c r="A313" s="444"/>
      <c r="B313" s="470"/>
      <c r="C313" s="357" t="str">
        <f t="shared" ref="C313" si="1">+C302</f>
        <v>Otros Indirectos</v>
      </c>
    </row>
    <row r="314" spans="1:3">
      <c r="A314" s="444"/>
      <c r="B314" s="468" t="str">
        <f>+'1.3 Cont. Costos Indirectos'!M39</f>
        <v>EQUIPOS</v>
      </c>
      <c r="C314" s="352" t="str">
        <f t="shared" ref="C314:C345" si="2">+C270</f>
        <v>Costos de Personal indirectos</v>
      </c>
    </row>
    <row r="315" spans="1:3">
      <c r="A315" s="444"/>
      <c r="B315" s="469"/>
      <c r="C315" s="354" t="str">
        <f t="shared" si="2"/>
        <v>Otros Mantenimientos</v>
      </c>
    </row>
    <row r="316" spans="1:3">
      <c r="A316" s="444"/>
      <c r="B316" s="469"/>
      <c r="C316" s="354" t="str">
        <f t="shared" si="2"/>
        <v xml:space="preserve">Costos de Ventas Atención al Cliente </v>
      </c>
    </row>
    <row r="317" spans="1:3">
      <c r="A317" s="444"/>
      <c r="B317" s="469"/>
      <c r="C317" s="354" t="str">
        <f t="shared" si="2"/>
        <v xml:space="preserve">Costos de Ventas Mercadeo y Publicidad </v>
      </c>
    </row>
    <row r="318" spans="1:3">
      <c r="A318" s="444"/>
      <c r="B318" s="469"/>
      <c r="C318" s="354" t="str">
        <f t="shared" si="2"/>
        <v>Costos de Ventas Tarificación, Facturación, Recaudo</v>
      </c>
    </row>
    <row r="319" spans="1:3">
      <c r="A319" s="444"/>
      <c r="B319" s="469"/>
      <c r="C319" s="354" t="str">
        <f t="shared" si="2"/>
        <v>Costos de Ventas Tasas Indirectas</v>
      </c>
    </row>
    <row r="320" spans="1:3">
      <c r="A320" s="444"/>
      <c r="B320" s="469"/>
      <c r="C320" s="354" t="str">
        <f t="shared" si="2"/>
        <v>Costos de Ventas Otros (Costos de Ventas)</v>
      </c>
    </row>
    <row r="321" spans="1:3">
      <c r="A321" s="444"/>
      <c r="B321" s="469"/>
      <c r="C321" s="354" t="str">
        <f t="shared" si="2"/>
        <v>Costos Administrativos</v>
      </c>
    </row>
    <row r="322" spans="1:3">
      <c r="A322" s="444"/>
      <c r="B322" s="469"/>
      <c r="C322" s="354" t="str">
        <f t="shared" si="2"/>
        <v xml:space="preserve">Gastos por Provisiones </v>
      </c>
    </row>
    <row r="323" spans="1:3">
      <c r="A323" s="444"/>
      <c r="B323" s="469"/>
      <c r="C323" s="354" t="str">
        <f t="shared" si="2"/>
        <v>Gastos Depreciaciones y Amortizaciones Indirectos</v>
      </c>
    </row>
    <row r="324" spans="1:3" ht="15.75" thickBot="1">
      <c r="A324" s="445"/>
      <c r="B324" s="470"/>
      <c r="C324" s="357" t="str">
        <f t="shared" si="2"/>
        <v>Otros Indirectos</v>
      </c>
    </row>
    <row r="325" spans="1:3" ht="24" customHeight="1">
      <c r="A325" s="443" t="str">
        <f>+'1.3 Cont. Costos Indirectos'!N38</f>
        <v>Costos indirectos y/o Comunes Mayoristas</v>
      </c>
      <c r="B325" s="459" t="str">
        <f>+'1.3 Cont. Costos Indirectos'!N39</f>
        <v>FIJO MAYORISTA</v>
      </c>
      <c r="C325" s="352" t="str">
        <f t="shared" si="2"/>
        <v>Costos de Personal indirectos</v>
      </c>
    </row>
    <row r="326" spans="1:3">
      <c r="A326" s="444"/>
      <c r="B326" s="460"/>
      <c r="C326" s="354" t="str">
        <f t="shared" si="2"/>
        <v>Otros Mantenimientos</v>
      </c>
    </row>
    <row r="327" spans="1:3">
      <c r="A327" s="444"/>
      <c r="B327" s="460"/>
      <c r="C327" s="354" t="str">
        <f t="shared" si="2"/>
        <v xml:space="preserve">Costos de Ventas Atención al Cliente </v>
      </c>
    </row>
    <row r="328" spans="1:3">
      <c r="A328" s="444"/>
      <c r="B328" s="460"/>
      <c r="C328" s="354" t="str">
        <f t="shared" si="2"/>
        <v xml:space="preserve">Costos de Ventas Mercadeo y Publicidad </v>
      </c>
    </row>
    <row r="329" spans="1:3">
      <c r="A329" s="444"/>
      <c r="B329" s="460"/>
      <c r="C329" s="354" t="str">
        <f t="shared" si="2"/>
        <v>Costos de Ventas Tarificación, Facturación, Recaudo</v>
      </c>
    </row>
    <row r="330" spans="1:3">
      <c r="A330" s="444"/>
      <c r="B330" s="460"/>
      <c r="C330" s="354" t="str">
        <f t="shared" si="2"/>
        <v>Costos de Ventas Tasas Indirectas</v>
      </c>
    </row>
    <row r="331" spans="1:3">
      <c r="A331" s="444"/>
      <c r="B331" s="460"/>
      <c r="C331" s="354" t="str">
        <f t="shared" si="2"/>
        <v>Costos de Ventas Otros (Costos de Ventas)</v>
      </c>
    </row>
    <row r="332" spans="1:3">
      <c r="A332" s="444"/>
      <c r="B332" s="460"/>
      <c r="C332" s="354" t="str">
        <f t="shared" si="2"/>
        <v>Costos Administrativos</v>
      </c>
    </row>
    <row r="333" spans="1:3">
      <c r="A333" s="444"/>
      <c r="B333" s="460"/>
      <c r="C333" s="354" t="str">
        <f t="shared" si="2"/>
        <v xml:space="preserve">Gastos por Provisiones </v>
      </c>
    </row>
    <row r="334" spans="1:3">
      <c r="A334" s="444"/>
      <c r="B334" s="460"/>
      <c r="C334" s="354" t="str">
        <f t="shared" si="2"/>
        <v>Gastos Depreciaciones y Amortizaciones Indirectos</v>
      </c>
    </row>
    <row r="335" spans="1:3" ht="15.75" thickBot="1">
      <c r="A335" s="444"/>
      <c r="B335" s="461"/>
      <c r="C335" s="357" t="str">
        <f t="shared" si="2"/>
        <v>Otros Indirectos</v>
      </c>
    </row>
    <row r="336" spans="1:3">
      <c r="A336" s="444"/>
      <c r="B336" s="459" t="str">
        <f>+'1.3 Cont. Costos Indirectos'!O39</f>
        <v>MOVIL MAYORISTA</v>
      </c>
      <c r="C336" s="352" t="str">
        <f t="shared" si="2"/>
        <v>Costos de Personal indirectos</v>
      </c>
    </row>
    <row r="337" spans="1:3">
      <c r="A337" s="444"/>
      <c r="B337" s="460"/>
      <c r="C337" s="354" t="str">
        <f t="shared" si="2"/>
        <v>Otros Mantenimientos</v>
      </c>
    </row>
    <row r="338" spans="1:3">
      <c r="A338" s="444"/>
      <c r="B338" s="460"/>
      <c r="C338" s="354" t="str">
        <f t="shared" si="2"/>
        <v xml:space="preserve">Costos de Ventas Atención al Cliente </v>
      </c>
    </row>
    <row r="339" spans="1:3">
      <c r="A339" s="444"/>
      <c r="B339" s="460"/>
      <c r="C339" s="354" t="str">
        <f t="shared" si="2"/>
        <v xml:space="preserve">Costos de Ventas Mercadeo y Publicidad </v>
      </c>
    </row>
    <row r="340" spans="1:3">
      <c r="A340" s="444"/>
      <c r="B340" s="460"/>
      <c r="C340" s="354" t="str">
        <f t="shared" si="2"/>
        <v>Costos de Ventas Tarificación, Facturación, Recaudo</v>
      </c>
    </row>
    <row r="341" spans="1:3">
      <c r="A341" s="444"/>
      <c r="B341" s="460"/>
      <c r="C341" s="354" t="str">
        <f t="shared" si="2"/>
        <v>Costos de Ventas Tasas Indirectas</v>
      </c>
    </row>
    <row r="342" spans="1:3">
      <c r="A342" s="444"/>
      <c r="B342" s="460"/>
      <c r="C342" s="354" t="str">
        <f t="shared" si="2"/>
        <v>Costos de Ventas Otros (Costos de Ventas)</v>
      </c>
    </row>
    <row r="343" spans="1:3">
      <c r="A343" s="444"/>
      <c r="B343" s="460"/>
      <c r="C343" s="354" t="str">
        <f t="shared" si="2"/>
        <v>Costos Administrativos</v>
      </c>
    </row>
    <row r="344" spans="1:3">
      <c r="A344" s="444"/>
      <c r="B344" s="460"/>
      <c r="C344" s="354" t="str">
        <f t="shared" si="2"/>
        <v xml:space="preserve">Gastos por Provisiones </v>
      </c>
    </row>
    <row r="345" spans="1:3">
      <c r="A345" s="444"/>
      <c r="B345" s="460"/>
      <c r="C345" s="354" t="str">
        <f t="shared" si="2"/>
        <v>Gastos Depreciaciones y Amortizaciones Indirectos</v>
      </c>
    </row>
    <row r="346" spans="1:3" ht="15.75" thickBot="1">
      <c r="A346" s="444"/>
      <c r="B346" s="461"/>
      <c r="C346" s="357" t="str">
        <f t="shared" ref="C346:C368" si="3">+C302</f>
        <v>Otros Indirectos</v>
      </c>
    </row>
    <row r="347" spans="1:3">
      <c r="A347" s="444"/>
      <c r="B347" s="459" t="str">
        <f>+'1.3 Cont. Costos Indirectos'!P39</f>
        <v>LD MAYORISTA</v>
      </c>
      <c r="C347" s="352" t="str">
        <f t="shared" si="3"/>
        <v>Costos de Personal indirectos</v>
      </c>
    </row>
    <row r="348" spans="1:3">
      <c r="A348" s="444"/>
      <c r="B348" s="460"/>
      <c r="C348" s="354" t="str">
        <f t="shared" si="3"/>
        <v>Otros Mantenimientos</v>
      </c>
    </row>
    <row r="349" spans="1:3">
      <c r="A349" s="444"/>
      <c r="B349" s="460"/>
      <c r="C349" s="354" t="str">
        <f t="shared" si="3"/>
        <v xml:space="preserve">Costos de Ventas Atención al Cliente </v>
      </c>
    </row>
    <row r="350" spans="1:3">
      <c r="A350" s="444"/>
      <c r="B350" s="460"/>
      <c r="C350" s="354" t="str">
        <f t="shared" si="3"/>
        <v xml:space="preserve">Costos de Ventas Mercadeo y Publicidad </v>
      </c>
    </row>
    <row r="351" spans="1:3">
      <c r="A351" s="444"/>
      <c r="B351" s="460"/>
      <c r="C351" s="354" t="str">
        <f t="shared" si="3"/>
        <v>Costos de Ventas Tarificación, Facturación, Recaudo</v>
      </c>
    </row>
    <row r="352" spans="1:3">
      <c r="A352" s="444"/>
      <c r="B352" s="460"/>
      <c r="C352" s="354" t="str">
        <f t="shared" si="3"/>
        <v>Costos de Ventas Tasas Indirectas</v>
      </c>
    </row>
    <row r="353" spans="1:3">
      <c r="A353" s="444"/>
      <c r="B353" s="460"/>
      <c r="C353" s="354" t="str">
        <f t="shared" si="3"/>
        <v>Costos de Ventas Otros (Costos de Ventas)</v>
      </c>
    </row>
    <row r="354" spans="1:3">
      <c r="A354" s="444"/>
      <c r="B354" s="460"/>
      <c r="C354" s="354" t="str">
        <f t="shared" si="3"/>
        <v>Costos Administrativos</v>
      </c>
    </row>
    <row r="355" spans="1:3">
      <c r="A355" s="444"/>
      <c r="B355" s="460"/>
      <c r="C355" s="354" t="str">
        <f t="shared" si="3"/>
        <v xml:space="preserve">Gastos por Provisiones </v>
      </c>
    </row>
    <row r="356" spans="1:3">
      <c r="A356" s="444"/>
      <c r="B356" s="460"/>
      <c r="C356" s="354" t="str">
        <f t="shared" si="3"/>
        <v>Gastos Depreciaciones y Amortizaciones Indirectos</v>
      </c>
    </row>
    <row r="357" spans="1:3" ht="15.75" thickBot="1">
      <c r="A357" s="444"/>
      <c r="B357" s="461"/>
      <c r="C357" s="357" t="str">
        <f t="shared" si="3"/>
        <v>Otros Indirectos</v>
      </c>
    </row>
    <row r="358" spans="1:3">
      <c r="A358" s="444"/>
      <c r="B358" s="459" t="str">
        <f>+'1.3 Cont. Costos Indirectos'!Q39</f>
        <v>PORTADOR</v>
      </c>
      <c r="C358" s="352" t="str">
        <f t="shared" si="3"/>
        <v>Costos de Personal indirectos</v>
      </c>
    </row>
    <row r="359" spans="1:3">
      <c r="A359" s="444"/>
      <c r="B359" s="460"/>
      <c r="C359" s="354" t="str">
        <f t="shared" si="3"/>
        <v>Otros Mantenimientos</v>
      </c>
    </row>
    <row r="360" spans="1:3">
      <c r="A360" s="444"/>
      <c r="B360" s="460"/>
      <c r="C360" s="354" t="str">
        <f t="shared" si="3"/>
        <v xml:space="preserve">Costos de Ventas Atención al Cliente </v>
      </c>
    </row>
    <row r="361" spans="1:3">
      <c r="A361" s="444"/>
      <c r="B361" s="460"/>
      <c r="C361" s="354" t="str">
        <f t="shared" si="3"/>
        <v xml:space="preserve">Costos de Ventas Mercadeo y Publicidad </v>
      </c>
    </row>
    <row r="362" spans="1:3">
      <c r="A362" s="444"/>
      <c r="B362" s="460"/>
      <c r="C362" s="354" t="str">
        <f t="shared" si="3"/>
        <v>Costos de Ventas Tarificación, Facturación, Recaudo</v>
      </c>
    </row>
    <row r="363" spans="1:3">
      <c r="A363" s="444"/>
      <c r="B363" s="460"/>
      <c r="C363" s="354" t="str">
        <f t="shared" si="3"/>
        <v>Costos de Ventas Tasas Indirectas</v>
      </c>
    </row>
    <row r="364" spans="1:3">
      <c r="A364" s="444"/>
      <c r="B364" s="460"/>
      <c r="C364" s="354" t="str">
        <f t="shared" si="3"/>
        <v>Costos de Ventas Otros (Costos de Ventas)</v>
      </c>
    </row>
    <row r="365" spans="1:3">
      <c r="A365" s="444"/>
      <c r="B365" s="460"/>
      <c r="C365" s="354" t="str">
        <f t="shared" si="3"/>
        <v>Costos Administrativos</v>
      </c>
    </row>
    <row r="366" spans="1:3">
      <c r="A366" s="444"/>
      <c r="B366" s="460"/>
      <c r="C366" s="354" t="str">
        <f t="shared" si="3"/>
        <v xml:space="preserve">Gastos por Provisiones </v>
      </c>
    </row>
    <row r="367" spans="1:3">
      <c r="A367" s="444"/>
      <c r="B367" s="460"/>
      <c r="C367" s="354" t="str">
        <f t="shared" si="3"/>
        <v>Gastos Depreciaciones y Amortizaciones Indirectos</v>
      </c>
    </row>
    <row r="368" spans="1:3" ht="15.75" thickBot="1">
      <c r="A368" s="445"/>
      <c r="B368" s="461"/>
      <c r="C368" s="357" t="str">
        <f t="shared" si="3"/>
        <v>Otros Indirectos</v>
      </c>
    </row>
  </sheetData>
  <mergeCells count="215">
    <mergeCell ref="C187:C189"/>
    <mergeCell ref="C190:C191"/>
    <mergeCell ref="A195:A231"/>
    <mergeCell ref="B195:B202"/>
    <mergeCell ref="C195:C201"/>
    <mergeCell ref="B203:B219"/>
    <mergeCell ref="C203:C218"/>
    <mergeCell ref="C192:C193"/>
    <mergeCell ref="D179:E179"/>
    <mergeCell ref="D180:E180"/>
    <mergeCell ref="D181:E181"/>
    <mergeCell ref="D182:E182"/>
    <mergeCell ref="D183:E183"/>
    <mergeCell ref="D185:E185"/>
    <mergeCell ref="D186:E186"/>
    <mergeCell ref="D187:E187"/>
    <mergeCell ref="D193:E193"/>
    <mergeCell ref="D212:E212"/>
    <mergeCell ref="D213:E213"/>
    <mergeCell ref="D214:E214"/>
    <mergeCell ref="D215:E215"/>
    <mergeCell ref="D204:E204"/>
    <mergeCell ref="D205:E205"/>
    <mergeCell ref="D206:E206"/>
    <mergeCell ref="D195:E195"/>
    <mergeCell ref="D196:E196"/>
    <mergeCell ref="D197:E197"/>
    <mergeCell ref="D198:E198"/>
    <mergeCell ref="D199:E199"/>
    <mergeCell ref="C174:C175"/>
    <mergeCell ref="C176:C178"/>
    <mergeCell ref="D231:E231"/>
    <mergeCell ref="C150:C152"/>
    <mergeCell ref="D163:E163"/>
    <mergeCell ref="D164:E164"/>
    <mergeCell ref="D165:E165"/>
    <mergeCell ref="D166:E166"/>
    <mergeCell ref="D167:E167"/>
    <mergeCell ref="D168:E168"/>
    <mergeCell ref="D169:E169"/>
    <mergeCell ref="C169:C172"/>
    <mergeCell ref="D220:E220"/>
    <mergeCell ref="D221:E221"/>
    <mergeCell ref="D225:E225"/>
    <mergeCell ref="D226:E226"/>
    <mergeCell ref="D229:E229"/>
    <mergeCell ref="D230:E230"/>
    <mergeCell ref="D216:E216"/>
    <mergeCell ref="D194:E194"/>
    <mergeCell ref="D188:E188"/>
    <mergeCell ref="D189:E189"/>
    <mergeCell ref="D190:E190"/>
    <mergeCell ref="D191:E191"/>
    <mergeCell ref="D170:E170"/>
    <mergeCell ref="D171:E171"/>
    <mergeCell ref="D172:E172"/>
    <mergeCell ref="D173:E173"/>
    <mergeCell ref="D174:E174"/>
    <mergeCell ref="D184:E184"/>
    <mergeCell ref="D175:E175"/>
    <mergeCell ref="D176:E176"/>
    <mergeCell ref="D177:E177"/>
    <mergeCell ref="D178:E178"/>
    <mergeCell ref="D192:E192"/>
    <mergeCell ref="D157:E157"/>
    <mergeCell ref="D158:E158"/>
    <mergeCell ref="D159:E159"/>
    <mergeCell ref="D160:E160"/>
    <mergeCell ref="D161:E161"/>
    <mergeCell ref="D162:E162"/>
    <mergeCell ref="D151:E151"/>
    <mergeCell ref="D152:E152"/>
    <mergeCell ref="D153:E153"/>
    <mergeCell ref="D154:E154"/>
    <mergeCell ref="D155:E155"/>
    <mergeCell ref="D156:E156"/>
    <mergeCell ref="D138:E138"/>
    <mergeCell ref="D139:E139"/>
    <mergeCell ref="D140:E140"/>
    <mergeCell ref="D141:E141"/>
    <mergeCell ref="D150:E150"/>
    <mergeCell ref="D132:E132"/>
    <mergeCell ref="D133:E133"/>
    <mergeCell ref="D134:E134"/>
    <mergeCell ref="D135:E135"/>
    <mergeCell ref="D136:E136"/>
    <mergeCell ref="D137:E137"/>
    <mergeCell ref="D149:E149"/>
    <mergeCell ref="D126:E126"/>
    <mergeCell ref="D127:E127"/>
    <mergeCell ref="D128:E128"/>
    <mergeCell ref="D129:E129"/>
    <mergeCell ref="D130:E130"/>
    <mergeCell ref="D131:E131"/>
    <mergeCell ref="D120:E120"/>
    <mergeCell ref="D121:E121"/>
    <mergeCell ref="D122:E122"/>
    <mergeCell ref="D123:E123"/>
    <mergeCell ref="D124:E124"/>
    <mergeCell ref="D125:E125"/>
    <mergeCell ref="D114:E114"/>
    <mergeCell ref="D115:E115"/>
    <mergeCell ref="D116:E116"/>
    <mergeCell ref="D117:E117"/>
    <mergeCell ref="D118:E118"/>
    <mergeCell ref="D119:E119"/>
    <mergeCell ref="D108:E108"/>
    <mergeCell ref="D109:E109"/>
    <mergeCell ref="D110:E110"/>
    <mergeCell ref="D111:E111"/>
    <mergeCell ref="D112:E112"/>
    <mergeCell ref="D113:E113"/>
    <mergeCell ref="D104:E104"/>
    <mergeCell ref="D105:E105"/>
    <mergeCell ref="D106:E106"/>
    <mergeCell ref="D107:E107"/>
    <mergeCell ref="D96:E96"/>
    <mergeCell ref="D97:E97"/>
    <mergeCell ref="D98:E98"/>
    <mergeCell ref="D99:E99"/>
    <mergeCell ref="D100:E100"/>
    <mergeCell ref="D101:E101"/>
    <mergeCell ref="C132:C134"/>
    <mergeCell ref="C135:C137"/>
    <mergeCell ref="C138:C140"/>
    <mergeCell ref="D87:E87"/>
    <mergeCell ref="D88:E88"/>
    <mergeCell ref="D89:E89"/>
    <mergeCell ref="D90:E90"/>
    <mergeCell ref="D91:E91"/>
    <mergeCell ref="C103:C106"/>
    <mergeCell ref="C107:C109"/>
    <mergeCell ref="C110:C112"/>
    <mergeCell ref="C113:C115"/>
    <mergeCell ref="C116:C118"/>
    <mergeCell ref="C119:C121"/>
    <mergeCell ref="C88:C90"/>
    <mergeCell ref="C91:C92"/>
    <mergeCell ref="C93:C94"/>
    <mergeCell ref="C95:C96"/>
    <mergeCell ref="C97:C99"/>
    <mergeCell ref="D92:E92"/>
    <mergeCell ref="D93:E93"/>
    <mergeCell ref="D94:E94"/>
    <mergeCell ref="D102:E102"/>
    <mergeCell ref="D103:E103"/>
    <mergeCell ref="D95:E95"/>
    <mergeCell ref="B174:B186"/>
    <mergeCell ref="B187:B194"/>
    <mergeCell ref="B220:B225"/>
    <mergeCell ref="B226:B231"/>
    <mergeCell ref="A88:A194"/>
    <mergeCell ref="B88:B102"/>
    <mergeCell ref="B103:B125"/>
    <mergeCell ref="B126:B141"/>
    <mergeCell ref="B142:B149"/>
    <mergeCell ref="B150:B161"/>
    <mergeCell ref="B162:B173"/>
    <mergeCell ref="D142:E142"/>
    <mergeCell ref="D143:E143"/>
    <mergeCell ref="D144:E144"/>
    <mergeCell ref="D145:E145"/>
    <mergeCell ref="D146:E146"/>
    <mergeCell ref="D147:E147"/>
    <mergeCell ref="D148:E148"/>
    <mergeCell ref="C126:C127"/>
    <mergeCell ref="C129:C131"/>
    <mergeCell ref="D223:E223"/>
    <mergeCell ref="D224:E224"/>
    <mergeCell ref="C220:C222"/>
    <mergeCell ref="B41:B43"/>
    <mergeCell ref="A44:A81"/>
    <mergeCell ref="B44:B54"/>
    <mergeCell ref="B55:B74"/>
    <mergeCell ref="B75:B77"/>
    <mergeCell ref="B78:B81"/>
    <mergeCell ref="A3:A43"/>
    <mergeCell ref="B3:B6"/>
    <mergeCell ref="B7:B11"/>
    <mergeCell ref="B12:B15"/>
    <mergeCell ref="B16:B21"/>
    <mergeCell ref="B22:B31"/>
    <mergeCell ref="B32:B36"/>
    <mergeCell ref="B37:B40"/>
    <mergeCell ref="C223:C224"/>
    <mergeCell ref="D227:E227"/>
    <mergeCell ref="D228:E228"/>
    <mergeCell ref="C226:C230"/>
    <mergeCell ref="B237:B247"/>
    <mergeCell ref="D222:E222"/>
    <mergeCell ref="D200:E200"/>
    <mergeCell ref="D201:E201"/>
    <mergeCell ref="D202:E202"/>
    <mergeCell ref="D203:E203"/>
    <mergeCell ref="D210:E210"/>
    <mergeCell ref="D211:E211"/>
    <mergeCell ref="D209:E209"/>
    <mergeCell ref="D217:E217"/>
    <mergeCell ref="D219:E219"/>
    <mergeCell ref="D218:E218"/>
    <mergeCell ref="D207:E207"/>
    <mergeCell ref="D208:E208"/>
    <mergeCell ref="B325:B335"/>
    <mergeCell ref="B336:B346"/>
    <mergeCell ref="B347:B357"/>
    <mergeCell ref="B358:B368"/>
    <mergeCell ref="A325:A368"/>
    <mergeCell ref="B248:B258"/>
    <mergeCell ref="B259:B269"/>
    <mergeCell ref="B270:B280"/>
    <mergeCell ref="B314:B324"/>
    <mergeCell ref="B281:B291"/>
    <mergeCell ref="B292:B302"/>
    <mergeCell ref="B303:B313"/>
    <mergeCell ref="A237:A324"/>
  </mergeCells>
  <phoneticPr fontId="43" type="noConversion"/>
  <pageMargins left="0.7" right="0.7" top="0.75" bottom="0.75" header="0.3" footer="0.3"/>
  <pageSetup scale="66" fitToHeight="2"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O165"/>
  <sheetViews>
    <sheetView showGridLines="0" zoomScale="130" zoomScaleNormal="130" zoomScalePageLayoutView="130" workbookViewId="0">
      <selection activeCell="B2" sqref="B2"/>
    </sheetView>
  </sheetViews>
  <sheetFormatPr baseColWidth="10" defaultColWidth="10.85546875" defaultRowHeight="12"/>
  <cols>
    <col min="1" max="1" width="1.7109375" style="13" customWidth="1"/>
    <col min="2" max="2" width="8.85546875" style="56" customWidth="1"/>
    <col min="3" max="3" width="16.140625" style="56" bestFit="1" customWidth="1"/>
    <col min="4" max="4" width="46.140625" style="13" customWidth="1"/>
    <col min="5" max="5" width="41.28515625" style="13" customWidth="1"/>
    <col min="6" max="6" width="14.140625" style="13" customWidth="1"/>
    <col min="7" max="7" width="42.28515625" style="13" customWidth="1"/>
    <col min="8" max="8" width="10.85546875" style="13" customWidth="1"/>
    <col min="9" max="9" width="9.7109375" style="13" customWidth="1"/>
    <col min="10" max="10" width="43.28515625" style="13" customWidth="1"/>
    <col min="11" max="11" width="14" style="13" customWidth="1"/>
    <col min="12" max="12" width="15.7109375" style="13" customWidth="1"/>
    <col min="13" max="13" width="16" style="13" customWidth="1"/>
    <col min="14" max="14" width="32.7109375" style="13" customWidth="1"/>
    <col min="15" max="15" width="18.7109375" style="13" customWidth="1"/>
    <col min="16" max="16384" width="10.85546875" style="13"/>
  </cols>
  <sheetData>
    <row r="1" spans="1:15">
      <c r="I1" s="8" t="s">
        <v>417</v>
      </c>
    </row>
    <row r="2" spans="1:15" ht="12.75" thickBot="1">
      <c r="B2" s="431" t="s">
        <v>418</v>
      </c>
      <c r="I2" s="373" t="s">
        <v>419</v>
      </c>
    </row>
    <row r="3" spans="1:15" ht="12.75" thickBot="1">
      <c r="B3" s="855" t="s">
        <v>420</v>
      </c>
      <c r="C3" s="856"/>
      <c r="D3" s="857"/>
      <c r="E3" s="160" t="s">
        <v>421</v>
      </c>
      <c r="F3" s="160" t="s">
        <v>422</v>
      </c>
      <c r="G3" s="161" t="s">
        <v>423</v>
      </c>
      <c r="I3" s="260" t="s">
        <v>424</v>
      </c>
      <c r="J3" s="261" t="s">
        <v>383</v>
      </c>
      <c r="K3" s="261" t="s">
        <v>425</v>
      </c>
      <c r="L3" s="261" t="s">
        <v>422</v>
      </c>
      <c r="M3" s="261" t="s">
        <v>426</v>
      </c>
      <c r="N3" s="262" t="s">
        <v>427</v>
      </c>
      <c r="O3" s="4"/>
    </row>
    <row r="4" spans="1:15" ht="14.25" customHeight="1">
      <c r="A4"/>
      <c r="B4" s="849" t="str">
        <f>CONCATENATE('1.1 Contabilidad Ingresos'!E2," ","Minorista")</f>
        <v>FIJO VOZ Minorista</v>
      </c>
      <c r="C4" s="846" t="s">
        <v>428</v>
      </c>
      <c r="D4" s="162" t="str">
        <f>+'1.1 Contabilidad Ingresos'!F3</f>
        <v xml:space="preserve">Local </v>
      </c>
      <c r="E4" s="163" t="s">
        <v>429</v>
      </c>
      <c r="F4" s="248"/>
      <c r="G4" s="164"/>
      <c r="I4" s="852" t="str">
        <f>+B4</f>
        <v>FIJO VOZ Minorista</v>
      </c>
      <c r="J4" s="374" t="str">
        <f>CONCATENATE('2.1, 2.2, 2.3 FIJO VOZ'!D3," ", '2.1, 2.2, 2.3 FIJO VOZ'!D4)</f>
        <v xml:space="preserve">Ingresos Local </v>
      </c>
      <c r="K4" s="375">
        <f>+'2.1, 2.2, 2.3 FIJO VOZ'!D5</f>
        <v>0</v>
      </c>
      <c r="L4" s="376">
        <f>+F4</f>
        <v>0</v>
      </c>
      <c r="M4" s="375" t="e">
        <f>+K4/L4</f>
        <v>#DIV/0!</v>
      </c>
      <c r="N4" s="377" t="str">
        <f>+E4</f>
        <v>Tráfico en Minuto Real</v>
      </c>
    </row>
    <row r="5" spans="1:15" ht="15">
      <c r="A5"/>
      <c r="B5" s="850"/>
      <c r="C5" s="847"/>
      <c r="D5" s="152" t="str">
        <f>+'1.1 Contabilidad Ingresos'!G3</f>
        <v>Fijo - móvil</v>
      </c>
      <c r="E5" s="19" t="s">
        <v>429</v>
      </c>
      <c r="F5" s="249"/>
      <c r="G5" s="165"/>
      <c r="I5" s="853"/>
      <c r="J5" s="257" t="str">
        <f>CONCATENATE('2.1, 2.2, 2.3 FIJO VOZ'!D3," ", '2.1, 2.2, 2.3 FIJO VOZ'!E4)</f>
        <v>Ingresos Fijo - móvil</v>
      </c>
      <c r="K5" s="258">
        <f>+'2.1, 2.2, 2.3 FIJO VOZ'!E5</f>
        <v>0</v>
      </c>
      <c r="L5" s="259">
        <f>+F5</f>
        <v>0</v>
      </c>
      <c r="M5" s="258" t="e">
        <f>+K5/L5</f>
        <v>#DIV/0!</v>
      </c>
      <c r="N5" s="378" t="str">
        <f>+E5</f>
        <v>Tráfico en Minuto Real</v>
      </c>
    </row>
    <row r="6" spans="1:15" ht="12" customHeight="1">
      <c r="B6" s="850"/>
      <c r="C6" s="847"/>
      <c r="D6" s="152" t="str">
        <f>+'1.1 Contabilidad Ingresos'!H3</f>
        <v>Conexión (Instalación)</v>
      </c>
      <c r="E6" s="19" t="s">
        <v>430</v>
      </c>
      <c r="F6" s="249"/>
      <c r="G6" s="165"/>
      <c r="I6" s="853"/>
      <c r="J6" s="257" t="str">
        <f>CONCATENATE('2.1, 2.2, 2.3 FIJO VOZ'!D3," ", '2.1, 2.2, 2.3 FIJO VOZ'!F4)</f>
        <v>Ingresos Conexión (Instalación)</v>
      </c>
      <c r="K6" s="258">
        <f>+'2.1, 2.2, 2.3 FIJO VOZ'!F5</f>
        <v>0</v>
      </c>
      <c r="L6" s="259">
        <f>+F6</f>
        <v>0</v>
      </c>
      <c r="M6" s="258" t="e">
        <f>+K6/L6</f>
        <v>#DIV/0!</v>
      </c>
      <c r="N6" s="378" t="str">
        <f>+E6</f>
        <v>Cantidad de Líneas Instaladas en el periodo</v>
      </c>
    </row>
    <row r="7" spans="1:15" ht="12.75" thickBot="1">
      <c r="B7" s="850"/>
      <c r="C7" s="439" t="s">
        <v>431</v>
      </c>
      <c r="D7" s="13" t="str">
        <f>+'2.1, 2.2, 2.3 FIJO VOZ'!E12</f>
        <v>Cargo de Acceso Terminación Fijo - Fijo</v>
      </c>
      <c r="E7" s="19" t="s">
        <v>429</v>
      </c>
      <c r="F7" s="249"/>
      <c r="G7" s="165"/>
      <c r="I7" s="853"/>
      <c r="J7" s="257" t="str">
        <f>+'2.1, 2.2, 2.3 FIJO VOZ'!E12</f>
        <v>Cargo de Acceso Terminación Fijo - Fijo</v>
      </c>
      <c r="K7" s="258">
        <f>+'2.1, 2.2, 2.3 FIJO VOZ'!E13</f>
        <v>0</v>
      </c>
      <c r="L7" s="259">
        <f>+F7</f>
        <v>0</v>
      </c>
      <c r="M7" s="258" t="e">
        <f t="shared" ref="M7:M29" si="0">+K7/L7</f>
        <v>#DIV/0!</v>
      </c>
      <c r="N7" s="378" t="str">
        <f>+E7</f>
        <v>Tráfico en Minuto Real</v>
      </c>
    </row>
    <row r="8" spans="1:15" ht="16.5" customHeight="1">
      <c r="B8" s="849" t="str">
        <f>CONCATENATE('1.1 Contabilidad Ingresos'!J2," ","Minorista")</f>
        <v>MOVIL VOZ Minorista</v>
      </c>
      <c r="C8" s="870" t="s">
        <v>428</v>
      </c>
      <c r="D8" s="166" t="str">
        <f>+CONCATENATE('1.1 Contabilidad Ingresos'!K3," Onnet y Offnet")</f>
        <v>Móvil-Móvil Onnet y Offnet</v>
      </c>
      <c r="E8" s="163" t="s">
        <v>429</v>
      </c>
      <c r="F8" s="248"/>
      <c r="G8" s="164"/>
      <c r="I8" s="853"/>
      <c r="J8" s="257" t="str">
        <f>+'2.1, 2.2, 2.3 FIJO VOZ'!F12</f>
        <v>Cargo de Acceso Terminación Fijo - Móvil</v>
      </c>
      <c r="K8" s="258">
        <f>+'2.1, 2.2, 2.3 FIJO VOZ'!F13</f>
        <v>0</v>
      </c>
      <c r="L8" s="259">
        <f>+F5</f>
        <v>0</v>
      </c>
      <c r="M8" s="258" t="e">
        <f t="shared" si="0"/>
        <v>#DIV/0!</v>
      </c>
      <c r="N8" s="378" t="str">
        <f>+E5</f>
        <v>Tráfico en Minuto Real</v>
      </c>
    </row>
    <row r="9" spans="1:15">
      <c r="B9" s="850"/>
      <c r="C9" s="871"/>
      <c r="D9" s="12" t="str">
        <f>+'1.1 Contabilidad Ingresos'!L3</f>
        <v>Fijo-Móvil *</v>
      </c>
      <c r="E9" s="19" t="s">
        <v>429</v>
      </c>
      <c r="F9" s="249"/>
      <c r="G9" s="165"/>
      <c r="I9" s="853"/>
      <c r="J9" s="257" t="str">
        <f>+CONCATENATE('2.1, 2.2, 2.3 FIJO VOZ'!G11, " ", '2.1, 2.2, 2.3 FIJO VOZ'!G12)</f>
        <v xml:space="preserve">Costos de red núcleo Local </v>
      </c>
      <c r="K9" s="258">
        <f>+'2.1, 2.2, 2.3 FIJO VOZ'!G13</f>
        <v>0</v>
      </c>
      <c r="L9" s="259">
        <f>+F4</f>
        <v>0</v>
      </c>
      <c r="M9" s="258" t="e">
        <f t="shared" si="0"/>
        <v>#DIV/0!</v>
      </c>
      <c r="N9" s="378" t="str">
        <f>+E4</f>
        <v>Tráfico en Minuto Real</v>
      </c>
    </row>
    <row r="10" spans="1:15">
      <c r="B10" s="850"/>
      <c r="C10" s="871"/>
      <c r="D10" s="12" t="str">
        <f>+'1.1 Contabilidad Ingresos'!M3</f>
        <v>Móvil-Fijo</v>
      </c>
      <c r="E10" s="19" t="s">
        <v>429</v>
      </c>
      <c r="F10" s="249"/>
      <c r="G10" s="165"/>
      <c r="I10" s="853"/>
      <c r="J10" s="257" t="str">
        <f>+CONCATENATE('2.1, 2.2, 2.3 FIJO VOZ'!G11, " ", '2.1, 2.2, 2.3 FIJO VOZ'!H12)</f>
        <v>Costos de red núcleo Fijo- móvil</v>
      </c>
      <c r="K10" s="258">
        <f>+'2.1, 2.2, 2.3 FIJO VOZ'!H13</f>
        <v>0</v>
      </c>
      <c r="L10" s="259">
        <f>+F5</f>
        <v>0</v>
      </c>
      <c r="M10" s="258" t="e">
        <f t="shared" si="0"/>
        <v>#DIV/0!</v>
      </c>
      <c r="N10" s="378" t="str">
        <f>+E5</f>
        <v>Tráfico en Minuto Real</v>
      </c>
    </row>
    <row r="11" spans="1:15" ht="14.25" customHeight="1">
      <c r="B11" s="850"/>
      <c r="C11" s="871"/>
      <c r="D11" s="153" t="str">
        <f>+'1.1 Contabilidad Ingresos'!N3</f>
        <v>Roaming Internacional Outbound</v>
      </c>
      <c r="E11" s="19" t="s">
        <v>429</v>
      </c>
      <c r="F11" s="249"/>
      <c r="G11" s="165" t="s">
        <v>432</v>
      </c>
      <c r="I11" s="853"/>
      <c r="J11" s="257" t="str">
        <f>+CONCATENATE('2.1, 2.2, 2.3 FIJO VOZ'!I11, " ", '2.1, 2.2, 2.3 FIJO VOZ'!I12)</f>
        <v xml:space="preserve">Costos de red transmisión Local </v>
      </c>
      <c r="K11" s="258">
        <f>+'2.1, 2.2, 2.3 FIJO VOZ'!I13</f>
        <v>0</v>
      </c>
      <c r="L11" s="259">
        <f>+F4</f>
        <v>0</v>
      </c>
      <c r="M11" s="258" t="e">
        <f t="shared" si="0"/>
        <v>#DIV/0!</v>
      </c>
      <c r="N11" s="378" t="str">
        <f>+E4</f>
        <v>Tráfico en Minuto Real</v>
      </c>
    </row>
    <row r="12" spans="1:15" ht="14.25" customHeight="1">
      <c r="B12" s="850"/>
      <c r="C12" s="872" t="s">
        <v>431</v>
      </c>
      <c r="D12" s="154" t="str">
        <f>+'2.4, 2.5, 2.6 MOVIL VOZ '!E13</f>
        <v>Cargo de Acceso Terminación Móvil - Móvil</v>
      </c>
      <c r="E12" s="19" t="s">
        <v>429</v>
      </c>
      <c r="F12" s="249"/>
      <c r="G12" s="165" t="s">
        <v>433</v>
      </c>
      <c r="I12" s="853"/>
      <c r="J12" s="257" t="str">
        <f>+CONCATENATE('2.1, 2.2, 2.3 FIJO VOZ'!I11, " ", '2.1, 2.2, 2.3 FIJO VOZ'!J12)</f>
        <v>Costos de red transmisión Fijo - móvil</v>
      </c>
      <c r="K12" s="258">
        <f>+'2.1, 2.2, 2.3 FIJO VOZ'!J13</f>
        <v>0</v>
      </c>
      <c r="L12" s="259">
        <f>+F5</f>
        <v>0</v>
      </c>
      <c r="M12" s="258" t="e">
        <f t="shared" si="0"/>
        <v>#DIV/0!</v>
      </c>
      <c r="N12" s="378" t="str">
        <f>+E5</f>
        <v>Tráfico en Minuto Real</v>
      </c>
    </row>
    <row r="13" spans="1:15" ht="14.25" customHeight="1" thickBot="1">
      <c r="B13" s="850"/>
      <c r="C13" s="873"/>
      <c r="D13" s="154" t="str">
        <f>+'2.4, 2.5, 2.6 MOVIL VOZ '!W12</f>
        <v>Roaming Automático Nacional</v>
      </c>
      <c r="E13" s="19" t="s">
        <v>429</v>
      </c>
      <c r="F13" s="249"/>
      <c r="G13" s="165" t="s">
        <v>434</v>
      </c>
      <c r="I13" s="853"/>
      <c r="J13" s="257" t="str">
        <f>+CONCATENATE('2.1, 2.2, 2.3 FIJO VOZ'!K11, " ", '2.1, 2.2, 2.3 FIJO VOZ'!K12)</f>
        <v xml:space="preserve">Costos de red conmutación Local </v>
      </c>
      <c r="K13" s="258">
        <f>+'2.1, 2.2, 2.3 FIJO VOZ'!K13</f>
        <v>0</v>
      </c>
      <c r="L13" s="259">
        <f>+F4</f>
        <v>0</v>
      </c>
      <c r="M13" s="258" t="e">
        <f t="shared" si="0"/>
        <v>#DIV/0!</v>
      </c>
      <c r="N13" s="378" t="str">
        <f>+E4</f>
        <v>Tráfico en Minuto Real</v>
      </c>
    </row>
    <row r="14" spans="1:15" ht="21" customHeight="1">
      <c r="B14" s="849" t="str">
        <f>CONCATENATE('1.1 Contabilidad Ingresos'!P2," ","Minorista")</f>
        <v>LARGA DISTANCIA Minorista</v>
      </c>
      <c r="C14" s="870" t="s">
        <v>428</v>
      </c>
      <c r="D14" s="166" t="str">
        <f>+'1.1 Contabilidad Ingresos'!Q3</f>
        <v>Fijo - Nacional</v>
      </c>
      <c r="E14" s="163" t="s">
        <v>429</v>
      </c>
      <c r="F14" s="248"/>
      <c r="G14" s="164"/>
      <c r="I14" s="853"/>
      <c r="J14" s="257" t="str">
        <f>+CONCATENATE('2.1, 2.2, 2.3 FIJO VOZ'!K11, " ", '2.1, 2.2, 2.3 FIJO VOZ'!L12)</f>
        <v>Costos de red conmutación Fijo - móvil</v>
      </c>
      <c r="K14" s="258">
        <f>+'2.1, 2.2, 2.3 FIJO VOZ'!L13</f>
        <v>0</v>
      </c>
      <c r="L14" s="259">
        <f>+F5</f>
        <v>0</v>
      </c>
      <c r="M14" s="258" t="e">
        <f t="shared" si="0"/>
        <v>#DIV/0!</v>
      </c>
      <c r="N14" s="378" t="str">
        <f>+E5</f>
        <v>Tráfico en Minuto Real</v>
      </c>
    </row>
    <row r="15" spans="1:15" ht="18.95" customHeight="1">
      <c r="B15" s="850"/>
      <c r="C15" s="871"/>
      <c r="D15" s="12" t="str">
        <f>+'1.1 Contabilidad Ingresos'!R3</f>
        <v>Fijo - Internacional</v>
      </c>
      <c r="E15" s="19" t="s">
        <v>429</v>
      </c>
      <c r="F15" s="249"/>
      <c r="G15" s="165"/>
      <c r="I15" s="853"/>
      <c r="J15" s="257" t="str">
        <f>+CONCATENATE('2.1, 2.2, 2.3 FIJO VOZ'!M11, " ", '2.1, 2.2, 2.3 FIJO VOZ'!M12)</f>
        <v xml:space="preserve">Costos de red acceso Local </v>
      </c>
      <c r="K15" s="258">
        <f>+'2.1, 2.2, 2.3 FIJO VOZ'!M13</f>
        <v>0</v>
      </c>
      <c r="L15" s="259">
        <f>+F4</f>
        <v>0</v>
      </c>
      <c r="M15" s="258" t="e">
        <f t="shared" si="0"/>
        <v>#DIV/0!</v>
      </c>
      <c r="N15" s="378" t="str">
        <f>+E4</f>
        <v>Tráfico en Minuto Real</v>
      </c>
    </row>
    <row r="16" spans="1:15" ht="18.95" customHeight="1" thickBot="1">
      <c r="B16" s="850"/>
      <c r="C16" s="871"/>
      <c r="D16" s="12" t="str">
        <f>+'1.1 Contabilidad Ingresos'!S3</f>
        <v>Móvil - Internacional</v>
      </c>
      <c r="E16" s="19" t="s">
        <v>429</v>
      </c>
      <c r="F16" s="249"/>
      <c r="G16" s="165"/>
      <c r="I16" s="853"/>
      <c r="J16" s="257" t="str">
        <f>+CONCATENATE('2.1, 2.2, 2.3 FIJO VOZ'!M11, " ", '2.1, 2.2, 2.3 FIJO VOZ'!N12)</f>
        <v>Costos de red acceso Fijo - móvil</v>
      </c>
      <c r="K16" s="258">
        <f>+'2.1, 2.2, 2.3 FIJO VOZ'!N13</f>
        <v>0</v>
      </c>
      <c r="L16" s="259">
        <f>+F5</f>
        <v>0</v>
      </c>
      <c r="M16" s="258" t="e">
        <f t="shared" si="0"/>
        <v>#DIV/0!</v>
      </c>
      <c r="N16" s="378" t="str">
        <f t="shared" ref="N16:N17" si="1">+E5</f>
        <v>Tráfico en Minuto Real</v>
      </c>
    </row>
    <row r="17" spans="2:14" ht="12.95" customHeight="1" thickBot="1">
      <c r="B17" s="849" t="str">
        <f>CONCATENATE('1.1 Contabilidad Ingresos'!U2," ","Minorista")</f>
        <v>INTERNET FIJO Minorista</v>
      </c>
      <c r="C17" s="874" t="s">
        <v>428</v>
      </c>
      <c r="D17" s="168" t="str">
        <f>+'1.1 Contabilidad Ingresos'!V3</f>
        <v>Internet  (Ingresos Residencial )</v>
      </c>
      <c r="E17" s="163" t="s">
        <v>435</v>
      </c>
      <c r="F17" s="248"/>
      <c r="G17" s="164"/>
      <c r="I17" s="854"/>
      <c r="J17" s="379" t="str">
        <f>+CONCATENATE('2.1, 2.2, 2.3 FIJO VOZ'!M11, " ", '2.1, 2.2, 2.3 FIJO VOZ'!O12)</f>
        <v>Costos de red acceso Instalación</v>
      </c>
      <c r="K17" s="380">
        <f>+'2.1, 2.2, 2.3 FIJO VOZ'!O13</f>
        <v>0</v>
      </c>
      <c r="L17" s="381">
        <f>+F6</f>
        <v>0</v>
      </c>
      <c r="M17" s="380" t="e">
        <f t="shared" si="0"/>
        <v>#DIV/0!</v>
      </c>
      <c r="N17" s="382" t="str">
        <f t="shared" si="1"/>
        <v>Cantidad de Líneas Instaladas en el periodo</v>
      </c>
    </row>
    <row r="18" spans="2:14">
      <c r="B18" s="850"/>
      <c r="C18" s="873"/>
      <c r="D18" s="156" t="str">
        <f>+'1.1 Contabilidad Ingresos'!W3</f>
        <v>Conexión  (Ingresos Residencial )</v>
      </c>
      <c r="E18" s="19" t="s">
        <v>436</v>
      </c>
      <c r="F18" s="249"/>
      <c r="G18" s="165"/>
      <c r="I18" s="852" t="str">
        <f>+B8</f>
        <v>MOVIL VOZ Minorista</v>
      </c>
      <c r="J18" s="374" t="str">
        <f>+CONCATENATE('2.4, 2.5, 2.6 MOVIL VOZ '!D4," ",'2.4, 2.5, 2.6 MOVIL VOZ '!D5)</f>
        <v>Ingreso Consumo Móvil-Móvil</v>
      </c>
      <c r="K18" s="375">
        <f>+'2.4, 2.5, 2.6 MOVIL VOZ '!D6</f>
        <v>0</v>
      </c>
      <c r="L18" s="376">
        <f>+F8</f>
        <v>0</v>
      </c>
      <c r="M18" s="375" t="e">
        <f t="shared" si="0"/>
        <v>#DIV/0!</v>
      </c>
      <c r="N18" s="377" t="str">
        <f>+E8</f>
        <v>Tráfico en Minuto Real</v>
      </c>
    </row>
    <row r="19" spans="2:14">
      <c r="B19" s="850"/>
      <c r="C19" s="873"/>
      <c r="D19" s="156" t="str">
        <f>+'1.1 Contabilidad Ingresos'!Y3</f>
        <v>Internet  (Ingresos Corporativo)</v>
      </c>
      <c r="E19" s="19" t="s">
        <v>435</v>
      </c>
      <c r="F19" s="249"/>
      <c r="G19" s="165"/>
      <c r="I19" s="853"/>
      <c r="J19" s="257" t="str">
        <f>+CONCATENATE('2.4, 2.5, 2.6 MOVIL VOZ '!D4," ",'2.4, 2.5, 2.6 MOVIL VOZ '!E5)</f>
        <v>Ingreso Consumo Fijo-Móvil *</v>
      </c>
      <c r="K19" s="258">
        <f>+'2.4, 2.5, 2.6 MOVIL VOZ '!E6</f>
        <v>0</v>
      </c>
      <c r="L19" s="259">
        <f>+F9</f>
        <v>0</v>
      </c>
      <c r="M19" s="258" t="e">
        <f t="shared" si="0"/>
        <v>#DIV/0!</v>
      </c>
      <c r="N19" s="378" t="str">
        <f>+E9</f>
        <v>Tráfico en Minuto Real</v>
      </c>
    </row>
    <row r="20" spans="2:14">
      <c r="B20" s="850"/>
      <c r="C20" s="873"/>
      <c r="D20" s="156" t="str">
        <f>+'1.1 Contabilidad Ingresos'!Z3</f>
        <v>Conexión   (Ingresos Corporativo)</v>
      </c>
      <c r="E20" s="19" t="s">
        <v>436</v>
      </c>
      <c r="F20" s="249"/>
      <c r="G20" s="165"/>
      <c r="I20" s="853"/>
      <c r="J20" s="257" t="str">
        <f>+CONCATENATE('2.4, 2.5, 2.6 MOVIL VOZ '!D4," ",'2.4, 2.5, 2.6 MOVIL VOZ '!F5)</f>
        <v>Ingreso Consumo Móvil-Fijo</v>
      </c>
      <c r="K20" s="258">
        <f>+'2.4, 2.5, 2.6 MOVIL VOZ '!F6</f>
        <v>0</v>
      </c>
      <c r="L20" s="259">
        <f>+F10</f>
        <v>0</v>
      </c>
      <c r="M20" s="258" t="e">
        <f t="shared" si="0"/>
        <v>#DIV/0!</v>
      </c>
      <c r="N20" s="378" t="str">
        <f>+E10</f>
        <v>Tráfico en Minuto Real</v>
      </c>
    </row>
    <row r="21" spans="2:14" ht="12.75" thickBot="1">
      <c r="B21" s="851"/>
      <c r="C21" s="371" t="str">
        <f>+C12</f>
        <v>Costos</v>
      </c>
      <c r="D21" s="169" t="str">
        <f>+'2.10, 2.11, 2.12 INTERNET FIJO'!K13</f>
        <v>Costos directos específicos para Segmento Corporativo</v>
      </c>
      <c r="E21" s="170" t="s">
        <v>437</v>
      </c>
      <c r="F21" s="250"/>
      <c r="G21" s="167"/>
      <c r="I21" s="853"/>
      <c r="J21" s="257" t="str">
        <f>+CONCATENATE('2.4, 2.5, 2.6 MOVIL VOZ '!D4," ",'2.4, 2.5, 2.6 MOVIL VOZ '!G5)</f>
        <v>Ingreso Consumo Roaming Internacional Outbound</v>
      </c>
      <c r="K21" s="258">
        <f>+'2.4, 2.5, 2.6 MOVIL VOZ '!G6</f>
        <v>0</v>
      </c>
      <c r="L21" s="259">
        <f>+F11</f>
        <v>0</v>
      </c>
      <c r="M21" s="258" t="e">
        <f t="shared" si="0"/>
        <v>#DIV/0!</v>
      </c>
      <c r="N21" s="378" t="str">
        <f>+E11</f>
        <v>Tráfico en Minuto Real</v>
      </c>
    </row>
    <row r="22" spans="2:14" ht="12" customHeight="1">
      <c r="B22" s="849" t="str">
        <f>CONCATENATE('1.1 Contabilidad Ingresos'!AB2," ","Minorista")</f>
        <v>INTERNET MOVIL Minorista</v>
      </c>
      <c r="C22" s="874" t="s">
        <v>428</v>
      </c>
      <c r="D22" s="168" t="str">
        <f>+'1.1 Contabilidad Ingresos'!AC3</f>
        <v>Internet  (Ingresos por Demanda)</v>
      </c>
      <c r="E22" s="163" t="s">
        <v>435</v>
      </c>
      <c r="F22" s="248"/>
      <c r="G22" s="164"/>
      <c r="I22" s="853"/>
      <c r="J22" s="257" t="str">
        <f>+'2.4, 2.5, 2.6 MOVIL VOZ '!E13</f>
        <v>Cargo de Acceso Terminación Móvil - Móvil</v>
      </c>
      <c r="K22" s="258">
        <f>+'2.4, 2.5, 2.6 MOVIL VOZ '!E14</f>
        <v>0</v>
      </c>
      <c r="L22" s="259">
        <f>+F12</f>
        <v>0</v>
      </c>
      <c r="M22" s="258" t="e">
        <f t="shared" si="0"/>
        <v>#DIV/0!</v>
      </c>
      <c r="N22" s="378" t="str">
        <f>+E12</f>
        <v>Tráfico en Minuto Real</v>
      </c>
    </row>
    <row r="23" spans="2:14">
      <c r="B23" s="850"/>
      <c r="C23" s="873"/>
      <c r="D23" s="156" t="str">
        <f>+'1.1 Contabilidad Ingresos'!AE3</f>
        <v>Roaming Internacional Outbound  (Ingresos por Demanda)</v>
      </c>
      <c r="E23" s="19" t="s">
        <v>435</v>
      </c>
      <c r="F23" s="249"/>
      <c r="G23" s="165" t="s">
        <v>432</v>
      </c>
      <c r="I23" s="853"/>
      <c r="J23" s="257" t="str">
        <f>+'2.4, 2.5, 2.6 MOVIL VOZ '!F13</f>
        <v>Cargo de Acceso Terminación fijo - móvil *</v>
      </c>
      <c r="K23" s="258">
        <f>+'2.4, 2.5, 2.6 MOVIL VOZ '!F14</f>
        <v>0</v>
      </c>
      <c r="L23" s="259">
        <f>+F9</f>
        <v>0</v>
      </c>
      <c r="M23" s="258" t="e">
        <f t="shared" si="0"/>
        <v>#DIV/0!</v>
      </c>
      <c r="N23" s="378" t="str">
        <f>+E9</f>
        <v>Tráfico en Minuto Real</v>
      </c>
    </row>
    <row r="24" spans="2:14">
      <c r="B24" s="850"/>
      <c r="C24" s="873"/>
      <c r="D24" s="156" t="str">
        <f>+'1.1 Contabilidad Ingresos'!AH3</f>
        <v>Internet  (Ingresos por Suscripción)</v>
      </c>
      <c r="E24" s="19" t="s">
        <v>435</v>
      </c>
      <c r="F24" s="249"/>
      <c r="G24" s="165"/>
      <c r="I24" s="853"/>
      <c r="J24" s="257" t="str">
        <f>+'2.4, 2.5, 2.6 MOVIL VOZ '!G13</f>
        <v>Cargo de Acceso Terminación Móvil - Fijo</v>
      </c>
      <c r="K24" s="258">
        <f>+'2.4, 2.5, 2.6 MOVIL VOZ '!G14</f>
        <v>0</v>
      </c>
      <c r="L24" s="259">
        <f>+F10</f>
        <v>0</v>
      </c>
      <c r="M24" s="258" t="e">
        <f t="shared" si="0"/>
        <v>#DIV/0!</v>
      </c>
      <c r="N24" s="378" t="str">
        <f>+E10</f>
        <v>Tráfico en Minuto Real</v>
      </c>
    </row>
    <row r="25" spans="2:14">
      <c r="B25" s="850"/>
      <c r="C25" s="873"/>
      <c r="D25" s="156" t="str">
        <f>+'1.1 Contabilidad Ingresos'!AJ3</f>
        <v>Roaming Internacional Outbound  (Ingresos por Suscripción)</v>
      </c>
      <c r="E25" s="19" t="s">
        <v>435</v>
      </c>
      <c r="F25" s="249"/>
      <c r="G25" s="165" t="s">
        <v>432</v>
      </c>
      <c r="I25" s="853"/>
      <c r="J25" s="257" t="str">
        <f>+'2.4, 2.5, 2.6 MOVIL VOZ '!H12</f>
        <v>Roaming Internacional Outbound</v>
      </c>
      <c r="K25" s="258">
        <f>+'2.4, 2.5, 2.6 MOVIL VOZ '!H14+'2.4, 2.5, 2.6 MOVIL VOZ '!I14+'2.4, 2.5, 2.6 MOVIL VOZ '!J14</f>
        <v>0</v>
      </c>
      <c r="L25" s="259">
        <f>+F11</f>
        <v>0</v>
      </c>
      <c r="M25" s="258" t="e">
        <f t="shared" si="0"/>
        <v>#DIV/0!</v>
      </c>
      <c r="N25" s="378" t="str">
        <f>+E11</f>
        <v>Tráfico en Minuto Real</v>
      </c>
    </row>
    <row r="26" spans="2:14" ht="12.75" thickBot="1">
      <c r="B26" s="850"/>
      <c r="C26" s="439" t="s">
        <v>431</v>
      </c>
      <c r="D26" s="156" t="str">
        <f>+'2.13, 2.14, 2.15 INTERNET MOVIL'!L13</f>
        <v>Roaming Automático Nacional</v>
      </c>
      <c r="E26" s="19" t="s">
        <v>435</v>
      </c>
      <c r="F26" s="249"/>
      <c r="G26" s="165" t="s">
        <v>434</v>
      </c>
      <c r="I26" s="853"/>
      <c r="J26" s="257" t="str">
        <f>+CONCATENATE('2.4, 2.5, 2.6 MOVIL VOZ '!K12," ",'2.4, 2.5, 2.6 MOVIL VOZ '!K13)</f>
        <v>Costos de red núcleo Móvil - Móvil</v>
      </c>
      <c r="K26" s="258">
        <f>+'2.4, 2.5, 2.6 MOVIL VOZ '!K14</f>
        <v>0</v>
      </c>
      <c r="L26" s="259">
        <f>+F8</f>
        <v>0</v>
      </c>
      <c r="M26" s="258" t="e">
        <f t="shared" si="0"/>
        <v>#DIV/0!</v>
      </c>
      <c r="N26" s="378" t="str">
        <f>+E8</f>
        <v>Tráfico en Minuto Real</v>
      </c>
    </row>
    <row r="27" spans="2:14" ht="17.100000000000001" customHeight="1">
      <c r="B27" s="849" t="str">
        <f>+'1.1 Contabilidad Ingresos'!AM2</f>
        <v>TELEVISION POR SUSCRIPCION</v>
      </c>
      <c r="C27" s="875" t="s">
        <v>428</v>
      </c>
      <c r="D27" s="171" t="str">
        <f>+'1.1 Contabilidad Ingresos'!AN3</f>
        <v>Cargo Fijo</v>
      </c>
      <c r="E27" s="163" t="s">
        <v>438</v>
      </c>
      <c r="F27" s="248"/>
      <c r="G27" s="164"/>
      <c r="I27" s="853"/>
      <c r="J27" s="257" t="str">
        <f>+CONCATENATE('2.4, 2.5, 2.6 MOVIL VOZ '!K12," ",'2.4, 2.5, 2.6 MOVIL VOZ '!L13)</f>
        <v>Costos de red núcleo Fijo - Móvil *</v>
      </c>
      <c r="K27" s="258">
        <f>+'2.4, 2.5, 2.6 MOVIL VOZ '!L14</f>
        <v>0</v>
      </c>
      <c r="L27" s="259">
        <f>+F9</f>
        <v>0</v>
      </c>
      <c r="M27" s="258" t="e">
        <f t="shared" si="0"/>
        <v>#DIV/0!</v>
      </c>
      <c r="N27" s="378" t="str">
        <f>+E9</f>
        <v>Tráfico en Minuto Real</v>
      </c>
    </row>
    <row r="28" spans="2:14" ht="17.100000000000001" customHeight="1">
      <c r="B28" s="850"/>
      <c r="C28" s="876"/>
      <c r="D28" s="157" t="str">
        <f>+'1.1 Contabilidad Ingresos'!AO3</f>
        <v>TV por Demanda  (PPV)</v>
      </c>
      <c r="E28" s="19" t="s">
        <v>439</v>
      </c>
      <c r="F28" s="249"/>
      <c r="G28" s="165"/>
      <c r="I28" s="853"/>
      <c r="J28" s="257" t="str">
        <f>+CONCATENATE('2.4, 2.5, 2.6 MOVIL VOZ '!K12," ",'2.4, 2.5, 2.6 MOVIL VOZ '!M13)</f>
        <v>Costos de red núcleo Móvil - Fijo</v>
      </c>
      <c r="K28" s="258">
        <f>+'2.4, 2.5, 2.6 MOVIL VOZ '!M14</f>
        <v>0</v>
      </c>
      <c r="L28" s="259">
        <f>+F10</f>
        <v>0</v>
      </c>
      <c r="M28" s="258" t="e">
        <f t="shared" si="0"/>
        <v>#DIV/0!</v>
      </c>
      <c r="N28" s="378" t="str">
        <f>+E10</f>
        <v>Tráfico en Minuto Real</v>
      </c>
    </row>
    <row r="29" spans="2:14" ht="17.100000000000001" customHeight="1">
      <c r="B29" s="850"/>
      <c r="C29" s="876"/>
      <c r="D29" s="157" t="str">
        <f>+'1.1 Contabilidad Ingresos'!AP3</f>
        <v>TV por Demanda  (Video por Demanda)</v>
      </c>
      <c r="E29" s="19" t="s">
        <v>440</v>
      </c>
      <c r="F29" s="249"/>
      <c r="G29" s="165"/>
      <c r="I29" s="853"/>
      <c r="J29" s="257" t="str">
        <f>+CONCATENATE('2.4, 2.5, 2.6 MOVIL VOZ '!N12," ",'2.4, 2.5, 2.6 MOVIL VOZ '!N13)</f>
        <v>Costos de red transmisión Móvil - Móvil</v>
      </c>
      <c r="K29" s="258">
        <f>+'2.4, 2.5, 2.6 MOVIL VOZ '!N14</f>
        <v>0</v>
      </c>
      <c r="L29" s="259">
        <f t="shared" ref="L29:L37" si="2">+L26</f>
        <v>0</v>
      </c>
      <c r="M29" s="258" t="e">
        <f t="shared" si="0"/>
        <v>#DIV/0!</v>
      </c>
      <c r="N29" s="378" t="str">
        <f t="shared" ref="N29:N37" si="3">+N26</f>
        <v>Tráfico en Minuto Real</v>
      </c>
    </row>
    <row r="30" spans="2:14" ht="17.100000000000001" customHeight="1" thickBot="1">
      <c r="B30" s="851"/>
      <c r="C30" s="877"/>
      <c r="D30" s="372" t="str">
        <f>+'1.1 Contabilidad Ingresos'!AQ3</f>
        <v>Conexión</v>
      </c>
      <c r="E30" s="170" t="s">
        <v>436</v>
      </c>
      <c r="F30" s="250"/>
      <c r="G30" s="167"/>
      <c r="I30" s="853"/>
      <c r="J30" s="257" t="str">
        <f>+CONCATENATE('2.4, 2.5, 2.6 MOVIL VOZ '!N12," ",'2.4, 2.5, 2.6 MOVIL VOZ '!O13)</f>
        <v>Costos de red transmisión Fijo - Móvil *</v>
      </c>
      <c r="K30" s="258">
        <f>+'2.4, 2.5, 2.6 MOVIL VOZ '!O14</f>
        <v>0</v>
      </c>
      <c r="L30" s="259">
        <f t="shared" si="2"/>
        <v>0</v>
      </c>
      <c r="M30" s="258" t="e">
        <f t="shared" ref="M30:M32" si="4">+K30/L30</f>
        <v>#DIV/0!</v>
      </c>
      <c r="N30" s="378" t="str">
        <f t="shared" si="3"/>
        <v>Tráfico en Minuto Real</v>
      </c>
    </row>
    <row r="31" spans="2:14" ht="13.5" customHeight="1">
      <c r="B31" s="850" t="s">
        <v>441</v>
      </c>
      <c r="C31" s="868" t="s">
        <v>428</v>
      </c>
      <c r="D31" s="159" t="str">
        <f>+'1.1 Contabilidad Ingresos'!AT3</f>
        <v>Ingreso consumo  (Nacional)</v>
      </c>
      <c r="E31" s="158" t="s">
        <v>442</v>
      </c>
      <c r="F31" s="251"/>
      <c r="G31" s="189"/>
      <c r="I31" s="853"/>
      <c r="J31" s="257" t="str">
        <f>+CONCATENATE('2.4, 2.5, 2.6 MOVIL VOZ '!N12," ",'2.4, 2.5, 2.6 MOVIL VOZ '!P13)</f>
        <v>Costos de red transmisión Móvil - Fijo</v>
      </c>
      <c r="K31" s="258">
        <f>+'2.4, 2.5, 2.6 MOVIL VOZ '!P14</f>
        <v>0</v>
      </c>
      <c r="L31" s="259">
        <f t="shared" si="2"/>
        <v>0</v>
      </c>
      <c r="M31" s="258" t="e">
        <f t="shared" si="4"/>
        <v>#DIV/0!</v>
      </c>
      <c r="N31" s="378" t="str">
        <f t="shared" si="3"/>
        <v>Tráfico en Minuto Real</v>
      </c>
    </row>
    <row r="32" spans="2:14" ht="14.25" customHeight="1">
      <c r="B32" s="850"/>
      <c r="C32" s="868"/>
      <c r="D32" s="159" t="str">
        <f>+'1.1 Contabilidad Ingresos'!AU3</f>
        <v>Ingreso consumo  (Internacional)</v>
      </c>
      <c r="E32" s="158" t="s">
        <v>442</v>
      </c>
      <c r="F32" s="249"/>
      <c r="G32" s="165"/>
      <c r="I32" s="853"/>
      <c r="J32" s="257" t="str">
        <f>+CONCATENATE('2.4, 2.5, 2.6 MOVIL VOZ '!Q12," ",'2.4, 2.5, 2.6 MOVIL VOZ '!Q13)</f>
        <v>Costos de red conmutación Móvil - Móvil</v>
      </c>
      <c r="K32" s="258">
        <f>+'2.4, 2.5, 2.6 MOVIL VOZ '!Q14</f>
        <v>0</v>
      </c>
      <c r="L32" s="259">
        <f t="shared" si="2"/>
        <v>0</v>
      </c>
      <c r="M32" s="258" t="e">
        <f t="shared" si="4"/>
        <v>#DIV/0!</v>
      </c>
      <c r="N32" s="378" t="str">
        <f t="shared" si="3"/>
        <v>Tráfico en Minuto Real</v>
      </c>
    </row>
    <row r="33" spans="2:14" ht="15" customHeight="1">
      <c r="B33" s="850"/>
      <c r="C33" s="868"/>
      <c r="D33" s="159" t="str">
        <f>+'1.1 Contabilidad Ingresos'!AV3</f>
        <v>Roaming Internacional Outbound</v>
      </c>
      <c r="E33" s="158" t="s">
        <v>442</v>
      </c>
      <c r="F33" s="249"/>
      <c r="G33" s="165" t="s">
        <v>432</v>
      </c>
      <c r="I33" s="853"/>
      <c r="J33" s="257" t="str">
        <f>+CONCATENATE('2.4, 2.5, 2.6 MOVIL VOZ '!Q12," ",'2.4, 2.5, 2.6 MOVIL VOZ '!R13)</f>
        <v>Costos de red conmutación Fijo - Móvil *</v>
      </c>
      <c r="K33" s="258">
        <f>+'2.4, 2.5, 2.6 MOVIL VOZ '!R14</f>
        <v>0</v>
      </c>
      <c r="L33" s="259">
        <f t="shared" si="2"/>
        <v>0</v>
      </c>
      <c r="M33" s="258" t="e">
        <f t="shared" ref="M33:M53" si="5">+K33/L33</f>
        <v>#DIV/0!</v>
      </c>
      <c r="N33" s="378" t="str">
        <f t="shared" si="3"/>
        <v>Tráfico en Minuto Real</v>
      </c>
    </row>
    <row r="34" spans="2:14" ht="14.25" customHeight="1">
      <c r="B34" s="850"/>
      <c r="C34" s="872" t="s">
        <v>431</v>
      </c>
      <c r="D34" s="156" t="str">
        <f>+'2.19, 2.20, 2.21 SMS'!E14</f>
        <v>Cargo de Acceso SMS</v>
      </c>
      <c r="E34" s="19" t="s">
        <v>442</v>
      </c>
      <c r="F34" s="249"/>
      <c r="G34" s="165" t="s">
        <v>433</v>
      </c>
      <c r="I34" s="853"/>
      <c r="J34" s="257" t="str">
        <f>+CONCATENATE('2.4, 2.5, 2.6 MOVIL VOZ '!Q12," ",'2.4, 2.5, 2.6 MOVIL VOZ '!S13)</f>
        <v>Costos de red conmutación Móvil - Fijo</v>
      </c>
      <c r="K34" s="258">
        <f>+'2.4, 2.5, 2.6 MOVIL VOZ '!S14</f>
        <v>0</v>
      </c>
      <c r="L34" s="259">
        <f t="shared" si="2"/>
        <v>0</v>
      </c>
      <c r="M34" s="258" t="e">
        <f t="shared" si="5"/>
        <v>#DIV/0!</v>
      </c>
      <c r="N34" s="378" t="str">
        <f t="shared" si="3"/>
        <v>Tráfico en Minuto Real</v>
      </c>
    </row>
    <row r="35" spans="2:14" ht="14.25" customHeight="1" thickBot="1">
      <c r="B35" s="850"/>
      <c r="C35" s="873"/>
      <c r="D35" s="190" t="str">
        <f>+'2.19, 2.20, 2.21 SMS'!M13</f>
        <v>Roaming Automático Nacional</v>
      </c>
      <c r="E35" s="191" t="s">
        <v>442</v>
      </c>
      <c r="F35" s="252"/>
      <c r="G35" s="192" t="s">
        <v>434</v>
      </c>
      <c r="I35" s="853"/>
      <c r="J35" s="257" t="str">
        <f>+CONCATENATE('2.4, 2.5, 2.6 MOVIL VOZ '!T12," ",'2.4, 2.5, 2.6 MOVIL VOZ '!T13)</f>
        <v>Costos de red acceso Móvil - Móvil</v>
      </c>
      <c r="K35" s="258">
        <f>+'2.4, 2.5, 2.6 MOVIL VOZ '!T14</f>
        <v>0</v>
      </c>
      <c r="L35" s="259">
        <f t="shared" si="2"/>
        <v>0</v>
      </c>
      <c r="M35" s="258" t="e">
        <f t="shared" si="5"/>
        <v>#DIV/0!</v>
      </c>
      <c r="N35" s="378" t="str">
        <f t="shared" si="3"/>
        <v>Tráfico en Minuto Real</v>
      </c>
    </row>
    <row r="36" spans="2:14" ht="14.1" customHeight="1">
      <c r="B36" s="849" t="str">
        <f>+'1.1 Contabilidad Ingresos'!AX2</f>
        <v>EQUIPOS</v>
      </c>
      <c r="C36" s="867" t="s">
        <v>431</v>
      </c>
      <c r="D36" s="193" t="str">
        <f>+'1.2 Cont. Costos Directos'!CZ71</f>
        <v>Compra de Equipos Acceso a internet</v>
      </c>
      <c r="E36" s="194" t="s">
        <v>443</v>
      </c>
      <c r="F36" s="248"/>
      <c r="G36" s="164"/>
      <c r="I36" s="853"/>
      <c r="J36" s="257" t="str">
        <f>+CONCATENATE('2.4, 2.5, 2.6 MOVIL VOZ '!T12," ",'2.4, 2.5, 2.6 MOVIL VOZ '!U13)</f>
        <v>Costos de red acceso Fijo - Móvil *</v>
      </c>
      <c r="K36" s="258">
        <f>+'2.4, 2.5, 2.6 MOVIL VOZ '!U14</f>
        <v>0</v>
      </c>
      <c r="L36" s="259">
        <f t="shared" si="2"/>
        <v>0</v>
      </c>
      <c r="M36" s="258" t="e">
        <f t="shared" si="5"/>
        <v>#DIV/0!</v>
      </c>
      <c r="N36" s="378" t="str">
        <f t="shared" si="3"/>
        <v>Tráfico en Minuto Real</v>
      </c>
    </row>
    <row r="37" spans="2:14" ht="14.1" customHeight="1">
      <c r="B37" s="850"/>
      <c r="C37" s="868"/>
      <c r="D37" s="159" t="str">
        <f>+CONCATENATE("Compra de Equipos","  ",+'1.2 Cont. Costos Directos'!DA72)</f>
        <v>Compra de Equipos  Acceso Internet de las Cosas (IoT)</v>
      </c>
      <c r="E37" s="158" t="s">
        <v>443</v>
      </c>
      <c r="F37" s="249"/>
      <c r="G37" s="165"/>
      <c r="I37" s="853"/>
      <c r="J37" s="257" t="str">
        <f>+CONCATENATE('2.4, 2.5, 2.6 MOVIL VOZ '!T12," ",'2.4, 2.5, 2.6 MOVIL VOZ '!V13)</f>
        <v>Costos de red acceso Móvil - Fijo</v>
      </c>
      <c r="K37" s="258">
        <f>+'2.4, 2.5, 2.6 MOVIL VOZ '!V14</f>
        <v>0</v>
      </c>
      <c r="L37" s="259">
        <f t="shared" si="2"/>
        <v>0</v>
      </c>
      <c r="M37" s="258" t="e">
        <f t="shared" si="5"/>
        <v>#DIV/0!</v>
      </c>
      <c r="N37" s="378" t="str">
        <f t="shared" si="3"/>
        <v>Tráfico en Minuto Real</v>
      </c>
    </row>
    <row r="38" spans="2:14" ht="14.1" customHeight="1" thickBot="1">
      <c r="B38" s="850"/>
      <c r="C38" s="868"/>
      <c r="D38" s="159" t="str">
        <f>+'1.2 Cont. Costos Directos'!DC71</f>
        <v xml:space="preserve">Compra de Equipos móviles </v>
      </c>
      <c r="E38" s="158" t="s">
        <v>443</v>
      </c>
      <c r="F38" s="249"/>
      <c r="G38" s="165"/>
      <c r="I38" s="854"/>
      <c r="J38" s="379" t="str">
        <f>+'2.4, 2.5, 2.6 MOVIL VOZ '!W12</f>
        <v>Roaming Automático Nacional</v>
      </c>
      <c r="K38" s="380">
        <f>+'2.4, 2.5, 2.6 MOVIL VOZ '!W14</f>
        <v>0</v>
      </c>
      <c r="L38" s="381">
        <f>+F13</f>
        <v>0</v>
      </c>
      <c r="M38" s="380" t="e">
        <f t="shared" si="5"/>
        <v>#DIV/0!</v>
      </c>
      <c r="N38" s="382" t="str">
        <f>+E13</f>
        <v>Tráfico en Minuto Real</v>
      </c>
    </row>
    <row r="39" spans="2:14" ht="14.1" customHeight="1" thickBot="1">
      <c r="B39" s="851"/>
      <c r="C39" s="869"/>
      <c r="D39" s="172" t="str">
        <f>+'1.2 Cont. Costos Directos'!DE71</f>
        <v>Compra de equipos TV</v>
      </c>
      <c r="E39" s="173" t="s">
        <v>444</v>
      </c>
      <c r="F39" s="250"/>
      <c r="G39" s="167"/>
      <c r="I39" s="852" t="str">
        <f>+B14</f>
        <v>LARGA DISTANCIA Minorista</v>
      </c>
      <c r="J39" s="374" t="str">
        <f>+CONCATENATE('2.7, 2.8, 2.9 LD'!D3," ",'2.7, 2.8, 2.9 LD'!D4)</f>
        <v>Ingresos Fijo - Nacional</v>
      </c>
      <c r="K39" s="375">
        <f>+'2.7, 2.8, 2.9 LD'!D5</f>
        <v>0</v>
      </c>
      <c r="L39" s="376">
        <f>+F14</f>
        <v>0</v>
      </c>
      <c r="M39" s="375" t="e">
        <f t="shared" si="5"/>
        <v>#DIV/0!</v>
      </c>
      <c r="N39" s="377" t="str">
        <f>+E14</f>
        <v>Tráfico en Minuto Real</v>
      </c>
    </row>
    <row r="40" spans="2:14" ht="15" customHeight="1">
      <c r="B40" s="843" t="str">
        <f>CONCATENATE(+'1.1 Contabilidad Ingresos'!BB2," MAYORISTA")</f>
        <v>FIJO MAYORISTA</v>
      </c>
      <c r="C40" s="846" t="s">
        <v>428</v>
      </c>
      <c r="D40" s="162" t="str">
        <f>+'1.1 Contabilidad Ingresos'!BD3</f>
        <v>Cargo de Acceso Móvil-fijo</v>
      </c>
      <c r="E40" s="163" t="s">
        <v>429</v>
      </c>
      <c r="F40" s="253"/>
      <c r="G40" s="174"/>
      <c r="I40" s="853"/>
      <c r="J40" s="257" t="str">
        <f>+CONCATENATE('2.7, 2.8, 2.9 LD'!D3," ",'2.7, 2.8, 2.9 LD'!E4)</f>
        <v>Ingresos Fijo - Internacional</v>
      </c>
      <c r="K40" s="258">
        <f>+'2.7, 2.8, 2.9 LD'!E5</f>
        <v>0</v>
      </c>
      <c r="L40" s="259">
        <f>+F15</f>
        <v>0</v>
      </c>
      <c r="M40" s="258" t="e">
        <f t="shared" si="5"/>
        <v>#DIV/0!</v>
      </c>
      <c r="N40" s="378" t="str">
        <f>+E15</f>
        <v>Tráfico en Minuto Real</v>
      </c>
    </row>
    <row r="41" spans="2:14" ht="15" customHeight="1">
      <c r="B41" s="844"/>
      <c r="C41" s="847"/>
      <c r="D41" s="152" t="str">
        <f>+'1.1 Contabilidad Ingresos'!BE3</f>
        <v>Cargo de Acceso Fijo - Fijo</v>
      </c>
      <c r="E41" s="19" t="s">
        <v>429</v>
      </c>
      <c r="F41" s="254"/>
      <c r="G41" s="175"/>
      <c r="I41" s="853"/>
      <c r="J41" s="257" t="str">
        <f>+CONCATENATE('2.7, 2.8, 2.9 LD'!D3," ",'2.7, 2.8, 2.9 LD'!F4)</f>
        <v>Ingresos Móvil - Internacional</v>
      </c>
      <c r="K41" s="258">
        <f>+'2.7, 2.8, 2.9 LD'!F5</f>
        <v>0</v>
      </c>
      <c r="L41" s="259">
        <f>+F16</f>
        <v>0</v>
      </c>
      <c r="M41" s="258" t="e">
        <f t="shared" si="5"/>
        <v>#DIV/0!</v>
      </c>
      <c r="N41" s="378" t="str">
        <f>+E16</f>
        <v>Tráfico en Minuto Real</v>
      </c>
    </row>
    <row r="42" spans="2:14" ht="15" customHeight="1">
      <c r="B42" s="844"/>
      <c r="C42" s="847"/>
      <c r="D42" s="152" t="str">
        <f>+'1.1 Contabilidad Ingresos'!BF3</f>
        <v>Cargo de Acceso Larga Distancia</v>
      </c>
      <c r="E42" s="19" t="s">
        <v>429</v>
      </c>
      <c r="F42" s="254"/>
      <c r="G42" s="175"/>
      <c r="I42" s="853"/>
      <c r="J42" s="257" t="str">
        <f>+'2.7, 2.8, 2.9 LD'!E13</f>
        <v xml:space="preserve">Cargo de Acceso Larga Distancia </v>
      </c>
      <c r="K42" s="258">
        <f>+'2.7, 2.8, 2.9 LD'!E14</f>
        <v>0</v>
      </c>
      <c r="L42" s="259">
        <f>+F14+F15+F16</f>
        <v>0</v>
      </c>
      <c r="M42" s="258" t="e">
        <f t="shared" si="5"/>
        <v>#DIV/0!</v>
      </c>
      <c r="N42" s="378" t="str">
        <f>+E14</f>
        <v>Tráfico en Minuto Real</v>
      </c>
    </row>
    <row r="43" spans="2:14" ht="15" customHeight="1" thickBot="1">
      <c r="B43" s="844"/>
      <c r="C43" s="847"/>
      <c r="D43" s="152" t="str">
        <f>+'1.1 Contabilidad Ingresos'!BG3</f>
        <v>Cargo de Acceso Fijo - Móvil</v>
      </c>
      <c r="E43" s="19" t="s">
        <v>429</v>
      </c>
      <c r="F43" s="254"/>
      <c r="G43" s="175"/>
      <c r="I43" s="853"/>
      <c r="J43" s="257" t="str">
        <f>+'2.7, 2.8, 2.9 LD'!F12</f>
        <v>Carrier Internacional</v>
      </c>
      <c r="K43" s="258">
        <f>+'2.7, 2.8, 2.9 LD'!F14</f>
        <v>0</v>
      </c>
      <c r="L43" s="259">
        <f>+F15+F16</f>
        <v>0</v>
      </c>
      <c r="M43" s="258" t="e">
        <f t="shared" si="5"/>
        <v>#DIV/0!</v>
      </c>
      <c r="N43" s="378" t="str">
        <f>+E15</f>
        <v>Tráfico en Minuto Real</v>
      </c>
    </row>
    <row r="44" spans="2:14" ht="12" customHeight="1">
      <c r="B44" s="843" t="str">
        <f>CONCATENATE(+'1.1 Contabilidad Ingresos'!BN2," MAYORISTA")</f>
        <v>MOVIL MAYORISTA</v>
      </c>
      <c r="C44" s="846" t="s">
        <v>428</v>
      </c>
      <c r="D44" s="162" t="str">
        <f>+'1.1 Contabilidad Ingresos'!BP3</f>
        <v>Cargo de Acceso móvil - móvil</v>
      </c>
      <c r="E44" s="163" t="s">
        <v>429</v>
      </c>
      <c r="F44" s="253"/>
      <c r="G44" s="174"/>
      <c r="I44" s="853"/>
      <c r="J44" s="257" t="str">
        <f>+CONCATENATE('2.7, 2.8, 2.9 LD'!G12," ",'2.7, 2.8, 2.9 LD'!G13)</f>
        <v>Costos de red núcleo Fijo - Nacional</v>
      </c>
      <c r="K44" s="258">
        <f>+'2.7, 2.8, 2.9 LD'!G14</f>
        <v>0</v>
      </c>
      <c r="L44" s="259">
        <f>+F14</f>
        <v>0</v>
      </c>
      <c r="M44" s="258" t="e">
        <f t="shared" si="5"/>
        <v>#DIV/0!</v>
      </c>
      <c r="N44" s="378" t="str">
        <f>+E14</f>
        <v>Tráfico en Minuto Real</v>
      </c>
    </row>
    <row r="45" spans="2:14">
      <c r="B45" s="844"/>
      <c r="C45" s="847"/>
      <c r="D45" s="152" t="str">
        <f>+'1.1 Contabilidad Ingresos'!BQ3</f>
        <v>Cargo de Acceso  fijo - Móvil</v>
      </c>
      <c r="E45" s="19" t="s">
        <v>429</v>
      </c>
      <c r="F45" s="254"/>
      <c r="G45" s="175"/>
      <c r="I45" s="853"/>
      <c r="J45" s="257" t="str">
        <f>+CONCATENATE('2.7, 2.8, 2.9 LD'!G12," ",'2.7, 2.8, 2.9 LD'!H13)</f>
        <v>Costos de red núcleo Fijo - Internacional</v>
      </c>
      <c r="K45" s="258">
        <f>+'2.7, 2.8, 2.9 LD'!H14</f>
        <v>0</v>
      </c>
      <c r="L45" s="259">
        <f t="shared" ref="L45:L46" si="6">+F15</f>
        <v>0</v>
      </c>
      <c r="M45" s="258" t="e">
        <f t="shared" si="5"/>
        <v>#DIV/0!</v>
      </c>
      <c r="N45" s="378" t="str">
        <f t="shared" ref="N45:N46" si="7">+E15</f>
        <v>Tráfico en Minuto Real</v>
      </c>
    </row>
    <row r="46" spans="2:14">
      <c r="B46" s="844"/>
      <c r="C46" s="847"/>
      <c r="D46" s="152" t="str">
        <f>+'1.1 Contabilidad Ingresos'!BR3</f>
        <v>Cargo de Acceso LDI</v>
      </c>
      <c r="E46" s="19" t="s">
        <v>429</v>
      </c>
      <c r="F46" s="254"/>
      <c r="G46" s="175"/>
      <c r="I46" s="853"/>
      <c r="J46" s="257" t="str">
        <f>+CONCATENATE('2.7, 2.8, 2.9 LD'!G12," ",'2.7, 2.8, 2.9 LD'!I13)</f>
        <v>Costos de red núcleo Móvil - Internacional</v>
      </c>
      <c r="K46" s="258">
        <f>+'2.7, 2.8, 2.9 LD'!I14</f>
        <v>0</v>
      </c>
      <c r="L46" s="259">
        <f t="shared" si="6"/>
        <v>0</v>
      </c>
      <c r="M46" s="258" t="e">
        <f t="shared" si="5"/>
        <v>#DIV/0!</v>
      </c>
      <c r="N46" s="378" t="str">
        <f t="shared" si="7"/>
        <v>Tráfico en Minuto Real</v>
      </c>
    </row>
    <row r="47" spans="2:14">
      <c r="B47" s="844"/>
      <c r="C47" s="847"/>
      <c r="D47" s="152" t="str">
        <f>+'1.1 Contabilidad Ingresos'!BT3</f>
        <v>Terminación SMS  (Nacional)</v>
      </c>
      <c r="E47" s="19" t="s">
        <v>442</v>
      </c>
      <c r="F47" s="254"/>
      <c r="G47" s="175"/>
      <c r="I47" s="853"/>
      <c r="J47" s="257" t="str">
        <f>+CONCATENATE('2.7, 2.8, 2.9 LD'!J12," ",'2.7, 2.8, 2.9 LD'!J13)</f>
        <v>Costos de red transmisión Fijo - Nacional</v>
      </c>
      <c r="K47" s="258">
        <f>+'2.7, 2.8, 2.9 LD'!J14</f>
        <v>0</v>
      </c>
      <c r="L47" s="259">
        <f>+F14</f>
        <v>0</v>
      </c>
      <c r="M47" s="258" t="e">
        <f t="shared" si="5"/>
        <v>#DIV/0!</v>
      </c>
      <c r="N47" s="378" t="str">
        <f>+E14</f>
        <v>Tráfico en Minuto Real</v>
      </c>
    </row>
    <row r="48" spans="2:14">
      <c r="B48" s="844"/>
      <c r="C48" s="847"/>
      <c r="D48" s="152" t="str">
        <f>+'1.1 Contabilidad Ingresos'!BU3</f>
        <v>Terminación SMS  (Internacional)</v>
      </c>
      <c r="E48" s="19" t="s">
        <v>442</v>
      </c>
      <c r="F48" s="254"/>
      <c r="G48" s="165"/>
      <c r="I48" s="853"/>
      <c r="J48" s="257" t="str">
        <f>+CONCATENATE('2.7, 2.8, 2.9 LD'!J12," ",'2.7, 2.8, 2.9 LD'!K13)</f>
        <v>Costos de red transmisión Fijo - Internacional</v>
      </c>
      <c r="K48" s="258">
        <f>+'2.7, 2.8, 2.9 LD'!K14</f>
        <v>0</v>
      </c>
      <c r="L48" s="259">
        <f t="shared" ref="L48:L49" si="8">+F15</f>
        <v>0</v>
      </c>
      <c r="M48" s="258" t="e">
        <f t="shared" si="5"/>
        <v>#DIV/0!</v>
      </c>
      <c r="N48" s="378" t="str">
        <f t="shared" ref="N48:N49" si="9">+E15</f>
        <v>Tráfico en Minuto Real</v>
      </c>
    </row>
    <row r="49" spans="2:14">
      <c r="B49" s="844"/>
      <c r="C49" s="847"/>
      <c r="D49" s="152" t="str">
        <f>+'1.1 Contabilidad Ingresos'!BV3</f>
        <v>Roaming automático nacional  (Voz)</v>
      </c>
      <c r="E49" s="19" t="s">
        <v>429</v>
      </c>
      <c r="F49" s="254"/>
      <c r="G49" s="165" t="s">
        <v>445</v>
      </c>
      <c r="I49" s="853"/>
      <c r="J49" s="257" t="str">
        <f>+CONCATENATE('2.7, 2.8, 2.9 LD'!J12," ",'2.7, 2.8, 2.9 LD'!L13)</f>
        <v>Costos de red transmisión Móvil - Internacional</v>
      </c>
      <c r="K49" s="258">
        <f>+'2.7, 2.8, 2.9 LD'!L14</f>
        <v>0</v>
      </c>
      <c r="L49" s="259">
        <f t="shared" si="8"/>
        <v>0</v>
      </c>
      <c r="M49" s="258" t="e">
        <f t="shared" si="5"/>
        <v>#DIV/0!</v>
      </c>
      <c r="N49" s="378" t="str">
        <f t="shared" si="9"/>
        <v>Tráfico en Minuto Real</v>
      </c>
    </row>
    <row r="50" spans="2:14">
      <c r="B50" s="844"/>
      <c r="C50" s="847"/>
      <c r="D50" s="152" t="str">
        <f>+'1.1 Contabilidad Ingresos'!BW3</f>
        <v>Roaming automático nacional  (Datos)</v>
      </c>
      <c r="E50" s="19" t="s">
        <v>435</v>
      </c>
      <c r="F50" s="254"/>
      <c r="G50" s="165" t="s">
        <v>445</v>
      </c>
      <c r="I50" s="853"/>
      <c r="J50" s="257" t="str">
        <f>+CONCATENATE('2.7, 2.8, 2.9 LD'!M12," ",'2.7, 2.8, 2.9 LD'!M13)</f>
        <v>Costos de red conmutación Fijo - Nacional</v>
      </c>
      <c r="K50" s="258">
        <f>+'2.7, 2.8, 2.9 LD'!M14</f>
        <v>0</v>
      </c>
      <c r="L50" s="259">
        <f>+F14</f>
        <v>0</v>
      </c>
      <c r="M50" s="258" t="e">
        <f t="shared" si="5"/>
        <v>#DIV/0!</v>
      </c>
      <c r="N50" s="378" t="str">
        <f>+E14</f>
        <v>Tráfico en Minuto Real</v>
      </c>
    </row>
    <row r="51" spans="2:14">
      <c r="B51" s="844"/>
      <c r="C51" s="847"/>
      <c r="D51" s="152" t="str">
        <f>+'1.1 Contabilidad Ingresos'!BX3</f>
        <v>Roaming automático nacional  (SMS)</v>
      </c>
      <c r="E51" s="19" t="s">
        <v>442</v>
      </c>
      <c r="F51" s="254"/>
      <c r="G51" s="165" t="s">
        <v>445</v>
      </c>
      <c r="I51" s="853"/>
      <c r="J51" s="257" t="str">
        <f>+CONCATENATE('2.7, 2.8, 2.9 LD'!M12," ",'2.7, 2.8, 2.9 LD'!N13)</f>
        <v>Costos de red conmutación Fijo - Internacional</v>
      </c>
      <c r="K51" s="258">
        <f>+'2.7, 2.8, 2.9 LD'!N14</f>
        <v>0</v>
      </c>
      <c r="L51" s="259">
        <f t="shared" ref="L51:L52" si="10">+F15</f>
        <v>0</v>
      </c>
      <c r="M51" s="258" t="e">
        <f t="shared" si="5"/>
        <v>#DIV/0!</v>
      </c>
      <c r="N51" s="378" t="str">
        <f t="shared" ref="N51:N52" si="11">+E15</f>
        <v>Tráfico en Minuto Real</v>
      </c>
    </row>
    <row r="52" spans="2:14">
      <c r="B52" s="844"/>
      <c r="C52" s="847"/>
      <c r="D52" s="152" t="str">
        <f>+'1.1 Contabilidad Ingresos'!BY3</f>
        <v>Roaming internacional Inbound  (Voz)</v>
      </c>
      <c r="E52" s="19" t="s">
        <v>429</v>
      </c>
      <c r="F52" s="254"/>
      <c r="G52" s="165" t="s">
        <v>446</v>
      </c>
      <c r="I52" s="853"/>
      <c r="J52" s="257" t="str">
        <f>+CONCATENATE('2.7, 2.8, 2.9 LD'!M12," ",'2.7, 2.8, 2.9 LD'!O13)</f>
        <v>Costos de red conmutación Móvil - Internacional</v>
      </c>
      <c r="K52" s="258">
        <f>+'2.7, 2.8, 2.9 LD'!O14</f>
        <v>0</v>
      </c>
      <c r="L52" s="259">
        <f t="shared" si="10"/>
        <v>0</v>
      </c>
      <c r="M52" s="258" t="e">
        <f t="shared" si="5"/>
        <v>#DIV/0!</v>
      </c>
      <c r="N52" s="378" t="str">
        <f t="shared" si="11"/>
        <v>Tráfico en Minuto Real</v>
      </c>
    </row>
    <row r="53" spans="2:14">
      <c r="B53" s="844"/>
      <c r="C53" s="847"/>
      <c r="D53" s="152" t="str">
        <f>+'1.1 Contabilidad Ingresos'!BZ3</f>
        <v>Roaming internacional Inbound  (Datos)</v>
      </c>
      <c r="E53" s="19" t="s">
        <v>435</v>
      </c>
      <c r="F53" s="254"/>
      <c r="G53" s="165" t="s">
        <v>446</v>
      </c>
      <c r="I53" s="853"/>
      <c r="J53" s="257" t="str">
        <f>+CONCATENATE('2.7, 2.8, 2.9 LD'!P12," ",'2.7, 2.8, 2.9 LD'!P13)</f>
        <v>Costos de red acceso Fijo - Nacional</v>
      </c>
      <c r="K53" s="258">
        <f>+'2.7, 2.8, 2.9 LD'!P14</f>
        <v>0</v>
      </c>
      <c r="L53" s="259">
        <f>+F14</f>
        <v>0</v>
      </c>
      <c r="M53" s="258" t="e">
        <f t="shared" si="5"/>
        <v>#DIV/0!</v>
      </c>
      <c r="N53" s="378" t="str">
        <f>+E14</f>
        <v>Tráfico en Minuto Real</v>
      </c>
    </row>
    <row r="54" spans="2:14">
      <c r="B54" s="844"/>
      <c r="C54" s="847"/>
      <c r="D54" s="152" t="str">
        <f>+'1.1 Contabilidad Ingresos'!CA3</f>
        <v>Roaming internacional Inbound  (SMS)</v>
      </c>
      <c r="E54" s="19" t="s">
        <v>442</v>
      </c>
      <c r="F54" s="254"/>
      <c r="G54" s="165" t="s">
        <v>446</v>
      </c>
      <c r="I54" s="853"/>
      <c r="J54" s="257" t="str">
        <f>+CONCATENATE('2.7, 2.8, 2.9 LD'!P12," ",'2.7, 2.8, 2.9 LD'!Q13)</f>
        <v>Costos de red acceso Fijo - Internacional</v>
      </c>
      <c r="K54" s="258">
        <f>+'2.7, 2.8, 2.9 LD'!Q14</f>
        <v>0</v>
      </c>
      <c r="L54" s="259">
        <f t="shared" ref="L54:L55" si="12">+F15</f>
        <v>0</v>
      </c>
      <c r="M54" s="258" t="e">
        <f t="shared" ref="M54:M63" si="13">+K54/L54</f>
        <v>#DIV/0!</v>
      </c>
      <c r="N54" s="378" t="str">
        <f t="shared" ref="N54:N55" si="14">+E15</f>
        <v>Tráfico en Minuto Real</v>
      </c>
    </row>
    <row r="55" spans="2:14" ht="12.75" thickBot="1">
      <c r="B55" s="844"/>
      <c r="C55" s="847"/>
      <c r="D55" s="152" t="str">
        <f>+'1.1 Contabilidad Ingresos'!CB3</f>
        <v>Acceso OMV  (Voz)</v>
      </c>
      <c r="E55" s="19" t="s">
        <v>429</v>
      </c>
      <c r="F55" s="254"/>
      <c r="G55" s="165"/>
      <c r="I55" s="853"/>
      <c r="J55" s="386" t="str">
        <f>+CONCATENATE('2.7, 2.8, 2.9 LD'!P12," ",'2.7, 2.8, 2.9 LD'!R13)</f>
        <v>Costos de red acceso Móvil - Internacional</v>
      </c>
      <c r="K55" s="387">
        <f>+'2.7, 2.8, 2.9 LD'!R14</f>
        <v>0</v>
      </c>
      <c r="L55" s="388">
        <f t="shared" si="12"/>
        <v>0</v>
      </c>
      <c r="M55" s="387" t="e">
        <f t="shared" si="13"/>
        <v>#DIV/0!</v>
      </c>
      <c r="N55" s="389" t="str">
        <f t="shared" si="14"/>
        <v>Tráfico en Minuto Real</v>
      </c>
    </row>
    <row r="56" spans="2:14" ht="12" customHeight="1">
      <c r="B56" s="844"/>
      <c r="C56" s="847"/>
      <c r="D56" s="152" t="str">
        <f>+'1.1 Contabilidad Ingresos'!CC3</f>
        <v>Acceso OMV  (Datos)</v>
      </c>
      <c r="E56" s="19" t="s">
        <v>435</v>
      </c>
      <c r="F56" s="254"/>
      <c r="G56" s="165"/>
      <c r="I56" s="864" t="str">
        <f>+B17</f>
        <v>INTERNET FIJO Minorista</v>
      </c>
      <c r="J56" s="374" t="str">
        <f>+CONCATENATE('2.10, 2.11, 2.12 INTERNET FIJO'!D5," ",'2.10, 2.11, 2.12 INTERNET FIJO'!D4)</f>
        <v xml:space="preserve">Internet Ingresos Residencial </v>
      </c>
      <c r="K56" s="375">
        <f>+'2.10, 2.11, 2.12 INTERNET FIJO'!D7</f>
        <v>0</v>
      </c>
      <c r="L56" s="376">
        <f>+F17</f>
        <v>0</v>
      </c>
      <c r="M56" s="375" t="e">
        <f t="shared" si="13"/>
        <v>#DIV/0!</v>
      </c>
      <c r="N56" s="377" t="str">
        <f>+E17</f>
        <v>Tráfico en Megabytes</v>
      </c>
    </row>
    <row r="57" spans="2:14">
      <c r="B57" s="844"/>
      <c r="C57" s="847"/>
      <c r="D57" s="152" t="str">
        <f>+'1.1 Contabilidad Ingresos'!CD3</f>
        <v>Acceso OMV  (SMS)</v>
      </c>
      <c r="E57" s="19" t="s">
        <v>442</v>
      </c>
      <c r="F57" s="254"/>
      <c r="G57" s="165"/>
      <c r="I57" s="865"/>
      <c r="J57" s="257" t="str">
        <f>+CONCATENATE('2.10, 2.11, 2.12 INTERNET FIJO'!E5," ",'2.10, 2.11, 2.12 INTERNET FIJO'!D4)</f>
        <v xml:space="preserve">Conexión Ingresos Residencial </v>
      </c>
      <c r="K57" s="258">
        <f>+'2.10, 2.11, 2.12 INTERNET FIJO'!E7</f>
        <v>0</v>
      </c>
      <c r="L57" s="259">
        <f>+F18</f>
        <v>0</v>
      </c>
      <c r="M57" s="258" t="e">
        <f t="shared" si="13"/>
        <v>#DIV/0!</v>
      </c>
      <c r="N57" s="378" t="str">
        <f>+E18</f>
        <v>Puntos de Instalación (Conexión)</v>
      </c>
    </row>
    <row r="58" spans="2:14" ht="12.75" thickBot="1">
      <c r="B58" s="844"/>
      <c r="C58" s="847"/>
      <c r="D58" s="152" t="str">
        <f>+'1.1 Contabilidad Ingresos'!CF3</f>
        <v>Acceso PCA e Integradores</v>
      </c>
      <c r="E58" s="19" t="s">
        <v>447</v>
      </c>
      <c r="F58" s="254"/>
      <c r="G58" s="165" t="s">
        <v>448</v>
      </c>
      <c r="I58" s="865"/>
      <c r="J58" s="386" t="str">
        <f>+CONCATENATE('2.10, 2.11, 2.12 INTERNET FIJO'!G5," ",'2.10, 2.11, 2.12 INTERNET FIJO'!G4)</f>
        <v>Internet Ingresos Corporativo</v>
      </c>
      <c r="K58" s="387">
        <f>+'2.10, 2.11, 2.12 INTERNET FIJO'!G7</f>
        <v>0</v>
      </c>
      <c r="L58" s="388">
        <f>+F19</f>
        <v>0</v>
      </c>
      <c r="M58" s="258" t="e">
        <f t="shared" si="13"/>
        <v>#DIV/0!</v>
      </c>
      <c r="N58" s="389" t="str">
        <f>+E19</f>
        <v>Tráfico en Megabytes</v>
      </c>
    </row>
    <row r="59" spans="2:14" ht="33" customHeight="1">
      <c r="B59" s="843" t="str">
        <f>CONCATENATE(+'1.1 Contabilidad Ingresos'!CI2," MAYORISTA")</f>
        <v>LARGA DISTANCIA MAYORISTA</v>
      </c>
      <c r="C59" s="846" t="s">
        <v>428</v>
      </c>
      <c r="D59" s="162" t="str">
        <f>+'2.31, 2.32, 2.33 LD  MAYORISTA'!D5</f>
        <v>LDI - Móvil</v>
      </c>
      <c r="E59" s="163" t="s">
        <v>429</v>
      </c>
      <c r="F59" s="253"/>
      <c r="G59" s="174"/>
      <c r="I59" s="865"/>
      <c r="J59" s="257" t="str">
        <f>+CONCATENATE('2.10, 2.11, 2.12 INTERNET FIJO'!H5," ",'2.10, 2.11, 2.12 INTERNET FIJO'!G4)</f>
        <v>Conexión  Ingresos Corporativo</v>
      </c>
      <c r="K59" s="258">
        <f>+'2.10, 2.11, 2.12 INTERNET FIJO'!H7</f>
        <v>0</v>
      </c>
      <c r="L59" s="259">
        <f>+F20</f>
        <v>0</v>
      </c>
      <c r="M59" s="258" t="e">
        <f t="shared" si="13"/>
        <v>#DIV/0!</v>
      </c>
      <c r="N59" s="378" t="str">
        <f>+E20</f>
        <v>Puntos de Instalación (Conexión)</v>
      </c>
    </row>
    <row r="60" spans="2:14" ht="27.95" customHeight="1" thickBot="1">
      <c r="B60" s="844"/>
      <c r="C60" s="847"/>
      <c r="D60" s="152" t="str">
        <f>+'2.31, 2.32, 2.33 LD  MAYORISTA'!E5</f>
        <v>LDI - Fijo</v>
      </c>
      <c r="E60" s="19" t="s">
        <v>429</v>
      </c>
      <c r="F60" s="254"/>
      <c r="G60" s="165"/>
      <c r="I60" s="865"/>
      <c r="J60" s="257" t="str">
        <f>+'2.10, 2.11, 2.12 INTERNET FIJO'!D13</f>
        <v>Costos de red núcleo</v>
      </c>
      <c r="K60" s="258">
        <f>+'2.10, 2.11, 2.12 INTERNET FIJO'!D15</f>
        <v>0</v>
      </c>
      <c r="L60" s="259">
        <f>+F17+F19</f>
        <v>0</v>
      </c>
      <c r="M60" s="258" t="e">
        <f t="shared" si="13"/>
        <v>#DIV/0!</v>
      </c>
      <c r="N60" s="378" t="str">
        <f>+E19</f>
        <v>Tráfico en Megabytes</v>
      </c>
    </row>
    <row r="61" spans="2:14" ht="18.95" customHeight="1">
      <c r="B61" s="858" t="str">
        <f>CONCATENATE(+'1.1 Contabilidad Ingresos'!CM2," MAYORISTA")</f>
        <v>SERVICIO PORTADOR MAYORISTA</v>
      </c>
      <c r="C61" s="861" t="s">
        <v>428</v>
      </c>
      <c r="D61" s="177" t="str">
        <f>+'1.1 Contabilidad Ingresos'!CN3</f>
        <v>Servicios Portador   (Nacional)</v>
      </c>
      <c r="E61" s="163" t="str">
        <f>+E63</f>
        <v>STM-1</v>
      </c>
      <c r="F61" s="253"/>
      <c r="G61" s="174"/>
      <c r="I61" s="865"/>
      <c r="J61" s="257" t="str">
        <f>+'2.10, 2.11, 2.12 INTERNET FIJO'!E13</f>
        <v>Costos de red transmisión</v>
      </c>
      <c r="K61" s="258">
        <f>+'2.10, 2.11, 2.12 INTERNET FIJO'!E15</f>
        <v>0</v>
      </c>
      <c r="L61" s="259">
        <f>+L60</f>
        <v>0</v>
      </c>
      <c r="M61" s="258" t="e">
        <f t="shared" si="13"/>
        <v>#DIV/0!</v>
      </c>
      <c r="N61" s="378" t="str">
        <f>+N60</f>
        <v>Tráfico en Megabytes</v>
      </c>
    </row>
    <row r="62" spans="2:14" ht="24" customHeight="1">
      <c r="B62" s="859"/>
      <c r="C62" s="862"/>
      <c r="D62" s="176" t="str">
        <f>+'1.1 Contabilidad Ingresos'!CO3</f>
        <v>Servicios Portador   (Internacional)</v>
      </c>
      <c r="E62" s="19" t="str">
        <f>+E63</f>
        <v>STM-1</v>
      </c>
      <c r="F62" s="254"/>
      <c r="G62" s="175"/>
      <c r="I62" s="865"/>
      <c r="J62" s="257" t="str">
        <f>+'2.10, 2.11, 2.12 INTERNET FIJO'!F13</f>
        <v>Costos de red conmutación</v>
      </c>
      <c r="K62" s="258">
        <f>+'2.10, 2.11, 2.12 INTERNET FIJO'!F15</f>
        <v>0</v>
      </c>
      <c r="L62" s="259">
        <f>+L61</f>
        <v>0</v>
      </c>
      <c r="M62" s="258" t="e">
        <f t="shared" si="13"/>
        <v>#DIV/0!</v>
      </c>
      <c r="N62" s="378" t="str">
        <f>+N61</f>
        <v>Tráfico en Megabytes</v>
      </c>
    </row>
    <row r="63" spans="2:14" ht="23.1" customHeight="1" thickBot="1">
      <c r="B63" s="860"/>
      <c r="C63" s="863"/>
      <c r="D63" s="195" t="str">
        <f>+'1.1 Contabilidad Ingresos'!CP3</f>
        <v>Peering</v>
      </c>
      <c r="E63" s="170" t="s">
        <v>449</v>
      </c>
      <c r="F63" s="255"/>
      <c r="G63" s="167"/>
      <c r="I63" s="866"/>
      <c r="J63" s="379" t="str">
        <f>+'2.10, 2.11, 2.12 INTERNET FIJO'!G13</f>
        <v>Costos de red acceso (Instalación, Conexión)</v>
      </c>
      <c r="K63" s="380">
        <f>+'2.10, 2.11, 2.12 INTERNET FIJO'!G15</f>
        <v>0</v>
      </c>
      <c r="L63" s="381">
        <f>+F18+F20</f>
        <v>0</v>
      </c>
      <c r="M63" s="380" t="e">
        <f t="shared" si="13"/>
        <v>#DIV/0!</v>
      </c>
      <c r="N63" s="382" t="str">
        <f>+E18</f>
        <v>Puntos de Instalación (Conexión)</v>
      </c>
    </row>
    <row r="64" spans="2:14" ht="12" customHeight="1">
      <c r="F64" s="146"/>
      <c r="I64" s="849" t="str">
        <f>+B22</f>
        <v>INTERNET MOVIL Minorista</v>
      </c>
      <c r="J64" s="374" t="str">
        <f>+CONCATENATE('2.13, 2.14, 2.15 INTERNET MOVIL'!D5," ",'2.13, 2.14, 2.15 INTERNET MOVIL'!D4)</f>
        <v>Internet Ingresos por Demanda</v>
      </c>
      <c r="K64" s="375">
        <f>+'2.13, 2.14, 2.15 INTERNET MOVIL'!D7</f>
        <v>0</v>
      </c>
      <c r="L64" s="376">
        <f>+F22</f>
        <v>0</v>
      </c>
      <c r="M64" s="375" t="e">
        <f t="shared" ref="M64:M65" si="15">+K64/L64</f>
        <v>#DIV/0!</v>
      </c>
      <c r="N64" s="377" t="str">
        <f>+E22</f>
        <v>Tráfico en Megabytes</v>
      </c>
    </row>
    <row r="65" spans="2:14" ht="15" customHeight="1">
      <c r="C65" s="56" t="s">
        <v>450</v>
      </c>
      <c r="F65" s="146"/>
      <c r="I65" s="850"/>
      <c r="J65" s="386" t="str">
        <f>+CONCATENATE('2.13, 2.14, 2.15 INTERNET MOVIL'!F5," ",'2.13, 2.14, 2.15 INTERNET MOVIL'!D4)</f>
        <v>Roaming Internacional Outbound Ingresos por Demanda</v>
      </c>
      <c r="K65" s="387">
        <f>+'2.13, 2.14, 2.15 INTERNET MOVIL'!F7</f>
        <v>0</v>
      </c>
      <c r="L65" s="388">
        <f>+F23</f>
        <v>0</v>
      </c>
      <c r="M65" s="258" t="e">
        <f t="shared" si="15"/>
        <v>#DIV/0!</v>
      </c>
      <c r="N65" s="389" t="str">
        <f>+E23</f>
        <v>Tráfico en Megabytes</v>
      </c>
    </row>
    <row r="66" spans="2:14" ht="15" customHeight="1">
      <c r="F66" s="146"/>
      <c r="I66" s="850"/>
      <c r="J66" s="257" t="str">
        <f>+CONCATENATE('2.13, 2.14, 2.15 INTERNET MOVIL'!I5," ",'2.13, 2.14, 2.15 INTERNET MOVIL'!I4)</f>
        <v>Internet Ingresos por Suscripción</v>
      </c>
      <c r="K66" s="258">
        <f>+'2.13, 2.14, 2.15 INTERNET MOVIL'!I7</f>
        <v>0</v>
      </c>
      <c r="L66" s="259">
        <f>+F24</f>
        <v>0</v>
      </c>
      <c r="M66" s="258" t="e">
        <f>+K66/L66</f>
        <v>#DIV/0!</v>
      </c>
      <c r="N66" s="378" t="str">
        <f>+E24</f>
        <v>Tráfico en Megabytes</v>
      </c>
    </row>
    <row r="67" spans="2:14" ht="15" customHeight="1" thickBot="1">
      <c r="B67" s="431" t="s">
        <v>451</v>
      </c>
      <c r="F67" s="146"/>
      <c r="I67" s="850"/>
      <c r="J67" s="12" t="str">
        <f>+CONCATENATE('2.13, 2.14, 2.15 INTERNET MOVIL'!K5," ",'2.13, 2.14, 2.15 INTERNET MOVIL'!I4)</f>
        <v>Roaming Internacional Outbound Ingresos por Suscripción</v>
      </c>
      <c r="K67" s="258">
        <f>+'2.13, 2.14, 2.15 INTERNET MOVIL'!K7</f>
        <v>0</v>
      </c>
      <c r="L67" s="259">
        <f>+F25</f>
        <v>0</v>
      </c>
      <c r="M67" s="258" t="e">
        <f>+K67/L67</f>
        <v>#DIV/0!</v>
      </c>
      <c r="N67" s="378" t="str">
        <f>+E25</f>
        <v>Tráfico en Megabytes</v>
      </c>
    </row>
    <row r="68" spans="2:14" ht="23.1" customHeight="1" thickBot="1">
      <c r="B68" s="855" t="s">
        <v>452</v>
      </c>
      <c r="C68" s="856"/>
      <c r="D68" s="857"/>
      <c r="E68" s="160" t="s">
        <v>421</v>
      </c>
      <c r="F68" s="256" t="s">
        <v>422</v>
      </c>
      <c r="G68" s="161" t="s">
        <v>423</v>
      </c>
      <c r="I68" s="850"/>
      <c r="J68" s="12" t="str">
        <f>+CONCATENATE('2.13, 2.14, 2.15 INTERNET MOVIL'!D13," ",'2.13, 2.14, 2.15 INTERNET MOVIL'!D12)</f>
        <v>Roaming Internacional  Outbound Costos Directos por Demanda y por Suscripción</v>
      </c>
      <c r="K68" s="258">
        <f>+'2.13, 2.14, 2.15 INTERNET MOVIL'!D15+'2.13, 2.14, 2.15 INTERNET MOVIL'!E15+'2.13, 2.14, 2.15 INTERNET MOVIL'!F15</f>
        <v>0</v>
      </c>
      <c r="L68" s="259">
        <f>+F23+F25</f>
        <v>0</v>
      </c>
      <c r="M68" s="258" t="e">
        <f>+K68/L68</f>
        <v>#DIV/0!</v>
      </c>
      <c r="N68" s="378" t="str">
        <f>+E23</f>
        <v>Tráfico en Megabytes</v>
      </c>
    </row>
    <row r="69" spans="2:14" ht="23.1" customHeight="1">
      <c r="B69" s="843" t="str">
        <f>+B40</f>
        <v>FIJO MAYORISTA</v>
      </c>
      <c r="C69" s="846" t="s">
        <v>139</v>
      </c>
      <c r="D69" s="162" t="str">
        <f>+D40</f>
        <v>Cargo de Acceso Móvil-fijo</v>
      </c>
      <c r="E69" s="162" t="str">
        <f>+E40</f>
        <v>Tráfico en Minuto Real</v>
      </c>
      <c r="F69" s="253"/>
      <c r="G69" s="196">
        <f t="shared" ref="G69:G76" si="16">+G40</f>
        <v>0</v>
      </c>
      <c r="I69" s="850"/>
      <c r="J69" s="12" t="str">
        <f>+CONCATENATE('2.13, 2.14, 2.15 INTERNET MOVIL'!H13," ",'2.13, 2.14, 2.15 INTERNET MOVIL'!D12)</f>
        <v>Costos de red núcleo Costos Directos por Demanda y por Suscripción</v>
      </c>
      <c r="K69" s="258">
        <f>+'2.13, 2.14, 2.15 INTERNET MOVIL'!H15</f>
        <v>0</v>
      </c>
      <c r="L69" s="259">
        <f>+F22+F24</f>
        <v>0</v>
      </c>
      <c r="M69" s="258" t="e">
        <f>+K69/L69</f>
        <v>#DIV/0!</v>
      </c>
      <c r="N69" s="378" t="str">
        <f>+E22</f>
        <v>Tráfico en Megabytes</v>
      </c>
    </row>
    <row r="70" spans="2:14" ht="23.1" customHeight="1">
      <c r="B70" s="844"/>
      <c r="C70" s="847"/>
      <c r="D70" s="152" t="str">
        <f t="shared" ref="D70:E76" si="17">+D41</f>
        <v>Cargo de Acceso Fijo - Fijo</v>
      </c>
      <c r="E70" s="152" t="str">
        <f t="shared" si="17"/>
        <v>Tráfico en Minuto Real</v>
      </c>
      <c r="F70" s="254"/>
      <c r="G70" s="197">
        <f t="shared" si="16"/>
        <v>0</v>
      </c>
      <c r="I70" s="850"/>
      <c r="J70" s="12" t="str">
        <f>+CONCATENATE('2.13, 2.14, 2.15 INTERNET MOVIL'!I13," ",'2.13, 2.14, 2.15 INTERNET MOVIL'!D12)</f>
        <v>Costos de red transmisión Costos Directos por Demanda y por Suscripción</v>
      </c>
      <c r="K70" s="258">
        <f>+'2.13, 2.14, 2.15 INTERNET MOVIL'!I15</f>
        <v>0</v>
      </c>
      <c r="L70" s="259">
        <f>+L69</f>
        <v>0</v>
      </c>
      <c r="M70" s="258" t="e">
        <f t="shared" ref="M70:M72" si="18">+K70/L70</f>
        <v>#DIV/0!</v>
      </c>
      <c r="N70" s="378" t="str">
        <f>+N69</f>
        <v>Tráfico en Megabytes</v>
      </c>
    </row>
    <row r="71" spans="2:14" ht="20.100000000000001" customHeight="1">
      <c r="B71" s="844"/>
      <c r="C71" s="847"/>
      <c r="D71" s="152" t="str">
        <f t="shared" si="17"/>
        <v>Cargo de Acceso Larga Distancia</v>
      </c>
      <c r="E71" s="152" t="str">
        <f t="shared" si="17"/>
        <v>Tráfico en Minuto Real</v>
      </c>
      <c r="F71" s="254"/>
      <c r="G71" s="197">
        <f t="shared" si="16"/>
        <v>0</v>
      </c>
      <c r="I71" s="850"/>
      <c r="J71" s="12" t="str">
        <f>+CONCATENATE('2.13, 2.14, 2.15 INTERNET MOVIL'!J13," ",'2.13, 2.14, 2.15 INTERNET MOVIL'!D12)</f>
        <v>Costos de red conmutación Costos Directos por Demanda y por Suscripción</v>
      </c>
      <c r="K71" s="258">
        <f>+'2.13, 2.14, 2.15 INTERNET MOVIL'!J15</f>
        <v>0</v>
      </c>
      <c r="L71" s="259">
        <f>+L70</f>
        <v>0</v>
      </c>
      <c r="M71" s="258" t="e">
        <f t="shared" si="18"/>
        <v>#DIV/0!</v>
      </c>
      <c r="N71" s="378" t="str">
        <f t="shared" ref="N71:N72" si="19">+N70</f>
        <v>Tráfico en Megabytes</v>
      </c>
    </row>
    <row r="72" spans="2:14" ht="21.95" customHeight="1" thickBot="1">
      <c r="B72" s="844"/>
      <c r="C72" s="847"/>
      <c r="D72" s="152" t="str">
        <f t="shared" si="17"/>
        <v>Cargo de Acceso Fijo - Móvil</v>
      </c>
      <c r="E72" s="152" t="str">
        <f t="shared" si="17"/>
        <v>Tráfico en Minuto Real</v>
      </c>
      <c r="F72" s="254"/>
      <c r="G72" s="197">
        <f t="shared" si="16"/>
        <v>0</v>
      </c>
      <c r="I72" s="850"/>
      <c r="J72" s="12" t="str">
        <f>+CONCATENATE('2.13, 2.14, 2.15 INTERNET MOVIL'!K13," ",'2.13, 2.14, 2.15 INTERNET MOVIL'!D12)</f>
        <v>Costos de red acceso Costos Directos por Demanda y por Suscripción</v>
      </c>
      <c r="K72" s="258">
        <f>+'2.13, 2.14, 2.15 INTERNET MOVIL'!K15</f>
        <v>0</v>
      </c>
      <c r="L72" s="259">
        <f>+L71</f>
        <v>0</v>
      </c>
      <c r="M72" s="258" t="e">
        <f t="shared" si="18"/>
        <v>#DIV/0!</v>
      </c>
      <c r="N72" s="378" t="str">
        <f t="shared" si="19"/>
        <v>Tráfico en Megabytes</v>
      </c>
    </row>
    <row r="73" spans="2:14" ht="21.95" customHeight="1" thickBot="1">
      <c r="B73" s="843" t="str">
        <f>+B44</f>
        <v>MOVIL MAYORISTA</v>
      </c>
      <c r="C73" s="846" t="s">
        <v>139</v>
      </c>
      <c r="D73" s="162" t="str">
        <f t="shared" si="17"/>
        <v>Cargo de Acceso móvil - móvil</v>
      </c>
      <c r="E73" s="162" t="str">
        <f t="shared" si="17"/>
        <v>Tráfico en Minuto Real</v>
      </c>
      <c r="F73" s="253"/>
      <c r="G73" s="196">
        <f t="shared" si="16"/>
        <v>0</v>
      </c>
      <c r="I73" s="851"/>
      <c r="J73" s="390" t="str">
        <f>+CONCATENATE('2.13, 2.14, 2.15 INTERNET MOVIL'!L13," ",'2.13, 2.14, 2.15 INTERNET MOVIL'!D12)</f>
        <v>Roaming Automático Nacional Costos Directos por Demanda y por Suscripción</v>
      </c>
      <c r="K73" s="380">
        <f>+'2.13, 2.14, 2.15 INTERNET MOVIL'!L15</f>
        <v>0</v>
      </c>
      <c r="L73" s="381">
        <f>+F26</f>
        <v>0</v>
      </c>
      <c r="M73" s="380" t="e">
        <f t="shared" ref="M73:M80" si="20">+K73/L73</f>
        <v>#DIV/0!</v>
      </c>
      <c r="N73" s="382" t="str">
        <f>+E26</f>
        <v>Tráfico en Megabytes</v>
      </c>
    </row>
    <row r="74" spans="2:14" ht="20.100000000000001" customHeight="1">
      <c r="B74" s="844"/>
      <c r="C74" s="847"/>
      <c r="D74" s="152" t="str">
        <f t="shared" si="17"/>
        <v>Cargo de Acceso  fijo - Móvil</v>
      </c>
      <c r="E74" s="152" t="str">
        <f t="shared" si="17"/>
        <v>Tráfico en Minuto Real</v>
      </c>
      <c r="F74" s="254"/>
      <c r="G74" s="197">
        <f t="shared" si="16"/>
        <v>0</v>
      </c>
      <c r="I74" s="849" t="str">
        <f>+B27</f>
        <v>TELEVISION POR SUSCRIPCION</v>
      </c>
      <c r="J74" s="374" t="str">
        <f>+CONCATENATE('2.16, 2.17, 2.18 TELEVISION '!D4," ",'2.16, 2.17, 2.18 TELEVISION '!D5)</f>
        <v>Ingresos Cargo Fijo</v>
      </c>
      <c r="K74" s="375">
        <f>+'2.16, 2.17, 2.18 TELEVISION '!D7</f>
        <v>0</v>
      </c>
      <c r="L74" s="376">
        <f>+F27</f>
        <v>0</v>
      </c>
      <c r="M74" s="375" t="e">
        <f t="shared" si="20"/>
        <v>#DIV/0!</v>
      </c>
      <c r="N74" s="377" t="str">
        <f>+E27</f>
        <v>Promedio de Clientes Activos en el periodo</v>
      </c>
    </row>
    <row r="75" spans="2:14" ht="15" customHeight="1">
      <c r="B75" s="844"/>
      <c r="C75" s="847"/>
      <c r="D75" s="152" t="str">
        <f t="shared" si="17"/>
        <v>Cargo de Acceso LDI</v>
      </c>
      <c r="E75" s="152" t="str">
        <f t="shared" si="17"/>
        <v>Tráfico en Minuto Real</v>
      </c>
      <c r="F75" s="254"/>
      <c r="G75" s="197">
        <f t="shared" si="16"/>
        <v>0</v>
      </c>
      <c r="I75" s="850"/>
      <c r="J75" s="257" t="str">
        <f>+CONCATENATE('2.16, 2.17, 2.18 TELEVISION '!D4," ",'2.16, 2.17, 2.18 TELEVISION '!E5," ",'2.16, 2.17, 2.18 TELEVISION '!E6)</f>
        <v>Ingresos TV por Demanda PPV</v>
      </c>
      <c r="K75" s="258">
        <f>+'2.16, 2.17, 2.18 TELEVISION '!E7</f>
        <v>0</v>
      </c>
      <c r="L75" s="259">
        <f>+F28</f>
        <v>0</v>
      </c>
      <c r="M75" s="258" t="e">
        <f t="shared" si="20"/>
        <v>#DIV/0!</v>
      </c>
      <c r="N75" s="378" t="str">
        <f>+E28</f>
        <v>Cantidad de Eventos</v>
      </c>
    </row>
    <row r="76" spans="2:14" ht="15" customHeight="1">
      <c r="B76" s="844"/>
      <c r="C76" s="847"/>
      <c r="D76" s="152" t="str">
        <f t="shared" si="17"/>
        <v>Terminación SMS  (Nacional)</v>
      </c>
      <c r="E76" s="152" t="str">
        <f t="shared" si="17"/>
        <v>Cantidad de SMS</v>
      </c>
      <c r="F76" s="254"/>
      <c r="G76" s="197">
        <f t="shared" si="16"/>
        <v>0</v>
      </c>
      <c r="I76" s="850"/>
      <c r="J76" s="386" t="str">
        <f>+CONCATENATE('2.16, 2.17, 2.18 TELEVISION '!D4," ",'2.16, 2.17, 2.18 TELEVISION '!E5," ",'2.16, 2.17, 2.18 TELEVISION '!F6)</f>
        <v>Ingresos TV por Demanda Video por Demanda</v>
      </c>
      <c r="K76" s="387">
        <f>+'2.16, 2.17, 2.18 TELEVISION '!F7</f>
        <v>0</v>
      </c>
      <c r="L76" s="388">
        <f>+F29</f>
        <v>0</v>
      </c>
      <c r="M76" s="258" t="e">
        <f t="shared" si="20"/>
        <v>#DIV/0!</v>
      </c>
      <c r="N76" s="389" t="str">
        <f>+E29</f>
        <v>Cantidad de Programas</v>
      </c>
    </row>
    <row r="77" spans="2:14" ht="15" customHeight="1">
      <c r="B77" s="844"/>
      <c r="C77" s="847"/>
      <c r="D77" s="152" t="str">
        <f t="shared" ref="D77:E85" si="21">+D55</f>
        <v>Acceso OMV  (Voz)</v>
      </c>
      <c r="E77" s="152" t="str">
        <f t="shared" si="21"/>
        <v>Tráfico en Minuto Real</v>
      </c>
      <c r="F77" s="254"/>
      <c r="G77" s="197">
        <f t="shared" ref="G77:G85" si="22">+G55</f>
        <v>0</v>
      </c>
      <c r="I77" s="850"/>
      <c r="J77" s="257" t="str">
        <f>+CONCATENATE('2.16, 2.17, 2.18 TELEVISION '!D4," ",'2.16, 2.17, 2.18 TELEVISION '!G5)</f>
        <v>Ingresos Conexión</v>
      </c>
      <c r="K77" s="258">
        <f>+'2.16, 2.17, 2.18 TELEVISION '!G7</f>
        <v>0</v>
      </c>
      <c r="L77" s="259">
        <f>+F30</f>
        <v>0</v>
      </c>
      <c r="M77" s="258" t="e">
        <f t="shared" si="20"/>
        <v>#DIV/0!</v>
      </c>
      <c r="N77" s="378" t="str">
        <f>+E30</f>
        <v>Puntos de Instalación (Conexión)</v>
      </c>
    </row>
    <row r="78" spans="2:14" ht="15" customHeight="1">
      <c r="B78" s="844"/>
      <c r="C78" s="847"/>
      <c r="D78" s="152" t="str">
        <f t="shared" si="21"/>
        <v>Acceso OMV  (Datos)</v>
      </c>
      <c r="E78" s="152" t="str">
        <f t="shared" si="21"/>
        <v>Tráfico en Megabytes</v>
      </c>
      <c r="F78" s="254"/>
      <c r="G78" s="197">
        <f t="shared" si="22"/>
        <v>0</v>
      </c>
      <c r="I78" s="850"/>
      <c r="J78" s="257" t="str">
        <f>+'2.16, 2.17, 2.18 TELEVISION '!H12</f>
        <v>Costos de red acceso (Instalación)</v>
      </c>
      <c r="K78" s="258">
        <f>+'2.16, 2.17, 2.18 TELEVISION '!H14</f>
        <v>0</v>
      </c>
      <c r="L78" s="259">
        <f>+F30</f>
        <v>0</v>
      </c>
      <c r="M78" s="258" t="e">
        <f t="shared" si="20"/>
        <v>#DIV/0!</v>
      </c>
      <c r="N78" s="378" t="str">
        <f>+E30</f>
        <v>Puntos de Instalación (Conexión)</v>
      </c>
    </row>
    <row r="79" spans="2:14" ht="24">
      <c r="B79" s="844"/>
      <c r="C79" s="847"/>
      <c r="D79" s="152" t="str">
        <f t="shared" si="21"/>
        <v>Acceso OMV  (SMS)</v>
      </c>
      <c r="E79" s="152" t="str">
        <f t="shared" si="21"/>
        <v>Cantidad de SMS</v>
      </c>
      <c r="F79" s="254"/>
      <c r="G79" s="197">
        <f t="shared" si="22"/>
        <v>0</v>
      </c>
      <c r="I79" s="850"/>
      <c r="J79" s="12" t="str">
        <f>+CONCATENATE('2.16, 2.17, 2.18 TELEVISION '!K12," ",'2.16, 2.17, 2.18 TELEVISION '!K13)</f>
        <v>Adquisición de contenidos y costos Programación Eventos pague por ver (PPV)</v>
      </c>
      <c r="K79" s="258">
        <f>+'2.16, 2.17, 2.18 TELEVISION '!K14</f>
        <v>0</v>
      </c>
      <c r="L79" s="259">
        <f>+F28</f>
        <v>0</v>
      </c>
      <c r="M79" s="258" t="e">
        <f t="shared" si="20"/>
        <v>#DIV/0!</v>
      </c>
      <c r="N79" s="378" t="str">
        <f>+E28</f>
        <v>Cantidad de Eventos</v>
      </c>
    </row>
    <row r="80" spans="2:14" ht="21.95" customHeight="1" thickBot="1">
      <c r="B80" s="845"/>
      <c r="C80" s="848"/>
      <c r="D80" s="152" t="str">
        <f t="shared" si="21"/>
        <v>Acceso PCA e Integradores</v>
      </c>
      <c r="E80" s="152" t="str">
        <f t="shared" si="21"/>
        <v>Tráfico en SMS</v>
      </c>
      <c r="F80" s="254"/>
      <c r="G80" s="197" t="str">
        <f t="shared" si="22"/>
        <v>Tráfico asociado a PCA e Integradores</v>
      </c>
      <c r="I80" s="851"/>
      <c r="J80" s="390" t="str">
        <f>+CONCATENATE('2.16, 2.17, 2.18 TELEVISION '!K12," ",'2.16, 2.17, 2.18 TELEVISION '!L13)</f>
        <v>Adquisición de contenidos y costos Programación Video por demanda</v>
      </c>
      <c r="K80" s="380">
        <f>+'2.16, 2.17, 2.18 TELEVISION '!L14</f>
        <v>0</v>
      </c>
      <c r="L80" s="381">
        <f>+F29</f>
        <v>0</v>
      </c>
      <c r="M80" s="380" t="e">
        <f t="shared" si="20"/>
        <v>#DIV/0!</v>
      </c>
      <c r="N80" s="382" t="str">
        <f>+E29</f>
        <v>Cantidad de Programas</v>
      </c>
    </row>
    <row r="81" spans="2:14" ht="33.950000000000003" customHeight="1">
      <c r="B81" s="843" t="str">
        <f>+B59</f>
        <v>LARGA DISTANCIA MAYORISTA</v>
      </c>
      <c r="C81" s="846" t="s">
        <v>139</v>
      </c>
      <c r="D81" s="162" t="str">
        <f t="shared" si="21"/>
        <v>LDI - Móvil</v>
      </c>
      <c r="E81" s="162" t="str">
        <f t="shared" si="21"/>
        <v>Tráfico en Minuto Real</v>
      </c>
      <c r="F81" s="253"/>
      <c r="G81" s="196">
        <f t="shared" si="22"/>
        <v>0</v>
      </c>
      <c r="I81" s="849" t="str">
        <f>+B31</f>
        <v xml:space="preserve">MENSAJERIA (SMS) MINORISTA </v>
      </c>
      <c r="J81" s="374" t="str">
        <f>+CONCATENATE('2.19, 2.20, 2.21 SMS'!D5," ",'2.19, 2.20, 2.21 SMS'!D6)</f>
        <v>Ingreso consumo Nacional</v>
      </c>
      <c r="K81" s="375">
        <f>+'2.19, 2.20, 2.21 SMS'!D7</f>
        <v>0</v>
      </c>
      <c r="L81" s="376">
        <f>+F31</f>
        <v>0</v>
      </c>
      <c r="M81" s="375" t="e">
        <f t="shared" ref="M81:M86" si="23">+K81/L81</f>
        <v>#DIV/0!</v>
      </c>
      <c r="N81" s="377" t="str">
        <f>+E31</f>
        <v>Cantidad de SMS</v>
      </c>
    </row>
    <row r="82" spans="2:14" ht="33.950000000000003" customHeight="1" thickBot="1">
      <c r="B82" s="845"/>
      <c r="C82" s="848"/>
      <c r="D82" s="152" t="str">
        <f t="shared" si="21"/>
        <v>LDI - Fijo</v>
      </c>
      <c r="E82" s="152" t="str">
        <f t="shared" si="21"/>
        <v>Tráfico en Minuto Real</v>
      </c>
      <c r="F82" s="254"/>
      <c r="G82" s="197">
        <f t="shared" si="22"/>
        <v>0</v>
      </c>
      <c r="I82" s="850"/>
      <c r="J82" s="257" t="str">
        <f>+CONCATENATE('2.19, 2.20, 2.21 SMS'!D5," ",'2.19, 2.20, 2.21 SMS'!E6)</f>
        <v>Ingreso consumo Internacional</v>
      </c>
      <c r="K82" s="258">
        <f>+'2.19, 2.20, 2.21 SMS'!E7</f>
        <v>0</v>
      </c>
      <c r="L82" s="259">
        <f>+F32</f>
        <v>0</v>
      </c>
      <c r="M82" s="258" t="e">
        <f t="shared" si="23"/>
        <v>#DIV/0!</v>
      </c>
      <c r="N82" s="378" t="str">
        <f>+E32</f>
        <v>Cantidad de SMS</v>
      </c>
    </row>
    <row r="83" spans="2:14" ht="33.950000000000003" customHeight="1">
      <c r="B83" s="843" t="str">
        <f>+B61</f>
        <v>SERVICIO PORTADOR MAYORISTA</v>
      </c>
      <c r="C83" s="846" t="s">
        <v>139</v>
      </c>
      <c r="D83" s="177" t="str">
        <f t="shared" si="21"/>
        <v>Servicios Portador   (Nacional)</v>
      </c>
      <c r="E83" s="177" t="str">
        <f t="shared" si="21"/>
        <v>STM-1</v>
      </c>
      <c r="F83" s="253"/>
      <c r="G83" s="196">
        <f t="shared" si="22"/>
        <v>0</v>
      </c>
      <c r="I83" s="850"/>
      <c r="J83" s="386" t="str">
        <f>+CONCATENATE('2.19, 2.20, 2.21 SMS'!D4,'2.19, 2.20, 2.21 SMS'!F5)</f>
        <v>Ingresos Roaming Internacional Outbound</v>
      </c>
      <c r="K83" s="387">
        <f>+'2.19, 2.20, 2.21 SMS'!F7</f>
        <v>0</v>
      </c>
      <c r="L83" s="388">
        <f>+F33</f>
        <v>0</v>
      </c>
      <c r="M83" s="258" t="e">
        <f t="shared" si="23"/>
        <v>#DIV/0!</v>
      </c>
      <c r="N83" s="389" t="str">
        <f>+E33</f>
        <v>Cantidad de SMS</v>
      </c>
    </row>
    <row r="84" spans="2:14" ht="18.95" customHeight="1">
      <c r="B84" s="844"/>
      <c r="C84" s="847"/>
      <c r="D84" s="176" t="str">
        <f t="shared" si="21"/>
        <v>Servicios Portador   (Internacional)</v>
      </c>
      <c r="E84" s="176" t="str">
        <f t="shared" si="21"/>
        <v>STM-1</v>
      </c>
      <c r="F84" s="254"/>
      <c r="G84" s="197">
        <f t="shared" si="22"/>
        <v>0</v>
      </c>
      <c r="I84" s="850"/>
      <c r="J84" s="257" t="str">
        <f>+'2.19, 2.20, 2.21 SMS'!E14</f>
        <v>Cargo de Acceso SMS</v>
      </c>
      <c r="K84" s="258">
        <f>+'2.19, 2.20, 2.21 SMS'!E15</f>
        <v>0</v>
      </c>
      <c r="L84" s="259">
        <f>+F34</f>
        <v>0</v>
      </c>
      <c r="M84" s="258" t="e">
        <f t="shared" si="23"/>
        <v>#DIV/0!</v>
      </c>
      <c r="N84" s="378" t="str">
        <f>+E34</f>
        <v>Cantidad de SMS</v>
      </c>
    </row>
    <row r="85" spans="2:14" ht="20.100000000000001" customHeight="1" thickBot="1">
      <c r="B85" s="845"/>
      <c r="C85" s="848"/>
      <c r="D85" s="195" t="str">
        <f t="shared" si="21"/>
        <v>Peering</v>
      </c>
      <c r="E85" s="195" t="str">
        <f t="shared" si="21"/>
        <v>STM-1</v>
      </c>
      <c r="F85" s="255"/>
      <c r="G85" s="198">
        <f t="shared" si="22"/>
        <v>0</v>
      </c>
      <c r="I85" s="850"/>
      <c r="J85" s="257" t="str">
        <f>+CONCATENATE('2.19, 2.20, 2.21 SMS'!D12,'2.19, 2.20, 2.21 SMS'!F13)</f>
        <v>Costos Directos Roaming Internacional Outbound</v>
      </c>
      <c r="K85" s="258">
        <f>+'2.19, 2.20, 2.21 SMS'!F15+'2.19, 2.20, 2.21 SMS'!G15+'2.19, 2.20, 2.21 SMS'!H15</f>
        <v>0</v>
      </c>
      <c r="L85" s="259">
        <f>+F33</f>
        <v>0</v>
      </c>
      <c r="M85" s="258" t="e">
        <f t="shared" si="23"/>
        <v>#DIV/0!</v>
      </c>
      <c r="N85" s="378" t="str">
        <f>+E33</f>
        <v>Cantidad de SMS</v>
      </c>
    </row>
    <row r="86" spans="2:14" ht="21.95" customHeight="1">
      <c r="I86" s="850"/>
      <c r="J86" s="12" t="str">
        <f>+'2.19, 2.20, 2.21 SMS'!I13</f>
        <v>Costos de red núcleo</v>
      </c>
      <c r="K86" s="258">
        <f>+'2.19, 2.20, 2.21 SMS'!I15</f>
        <v>0</v>
      </c>
      <c r="L86" s="259">
        <f>+F31+F32</f>
        <v>0</v>
      </c>
      <c r="M86" s="258" t="e">
        <f t="shared" si="23"/>
        <v>#DIV/0!</v>
      </c>
      <c r="N86" s="378" t="str">
        <f>+E31</f>
        <v>Cantidad de SMS</v>
      </c>
    </row>
    <row r="87" spans="2:14" ht="15" customHeight="1">
      <c r="F87" s="146"/>
      <c r="I87" s="850"/>
      <c r="J87" s="12" t="str">
        <f>+'2.19, 2.20, 2.21 SMS'!J13</f>
        <v>Costos de red transmisión</v>
      </c>
      <c r="K87" s="258">
        <f>+'2.19, 2.20, 2.21 SMS'!J15</f>
        <v>0</v>
      </c>
      <c r="L87" s="259">
        <f>+L86</f>
        <v>0</v>
      </c>
      <c r="M87" s="258" t="e">
        <f t="shared" ref="M87:M100" si="24">+K87/L87</f>
        <v>#DIV/0!</v>
      </c>
      <c r="N87" s="378" t="str">
        <f>+N86</f>
        <v>Cantidad de SMS</v>
      </c>
    </row>
    <row r="88" spans="2:14" ht="15" customHeight="1">
      <c r="F88" s="146"/>
      <c r="I88" s="850"/>
      <c r="J88" s="12" t="str">
        <f>+'2.19, 2.20, 2.21 SMS'!K13</f>
        <v>Costos de red conmutación</v>
      </c>
      <c r="K88" s="258">
        <f>+'2.19, 2.20, 2.21 SMS'!K15</f>
        <v>0</v>
      </c>
      <c r="L88" s="259">
        <f>+L87</f>
        <v>0</v>
      </c>
      <c r="M88" s="258" t="e">
        <f t="shared" si="24"/>
        <v>#DIV/0!</v>
      </c>
      <c r="N88" s="378" t="str">
        <f>+N87</f>
        <v>Cantidad de SMS</v>
      </c>
    </row>
    <row r="89" spans="2:14" ht="15" customHeight="1">
      <c r="F89" s="146"/>
      <c r="I89" s="850"/>
      <c r="J89" s="12" t="str">
        <f>+'2.19, 2.20, 2.21 SMS'!L13</f>
        <v>Costos de red acceso</v>
      </c>
      <c r="K89" s="258">
        <f>+'2.19, 2.20, 2.21 SMS'!L15</f>
        <v>0</v>
      </c>
      <c r="L89" s="259">
        <f>+L88</f>
        <v>0</v>
      </c>
      <c r="M89" s="258" t="e">
        <f t="shared" si="24"/>
        <v>#DIV/0!</v>
      </c>
      <c r="N89" s="378" t="str">
        <f>+N88</f>
        <v>Cantidad de SMS</v>
      </c>
    </row>
    <row r="90" spans="2:14" ht="15" customHeight="1" thickBot="1">
      <c r="F90" s="146"/>
      <c r="I90" s="851"/>
      <c r="J90" s="390" t="str">
        <f>+'2.19, 2.20, 2.21 SMS'!M13</f>
        <v>Roaming Automático Nacional</v>
      </c>
      <c r="K90" s="380">
        <f>+'2.19, 2.20, 2.21 SMS'!M15</f>
        <v>0</v>
      </c>
      <c r="L90" s="381">
        <f t="shared" ref="L90:L98" si="25">+F35</f>
        <v>0</v>
      </c>
      <c r="M90" s="380" t="e">
        <f t="shared" si="24"/>
        <v>#DIV/0!</v>
      </c>
      <c r="N90" s="382" t="str">
        <f t="shared" ref="N90:N98" si="26">+E35</f>
        <v>Cantidad de SMS</v>
      </c>
    </row>
    <row r="91" spans="2:14" ht="12" customHeight="1">
      <c r="F91" s="146"/>
      <c r="I91" s="849" t="str">
        <f>+B36</f>
        <v>EQUIPOS</v>
      </c>
      <c r="J91" s="374" t="str">
        <f>+'2.22, 2.23, 2.24 EQUIPOS'!D13</f>
        <v>Compra de Equipos Acceso a internet</v>
      </c>
      <c r="K91" s="375">
        <f>+'2.22, 2.23, 2.24 EQUIPOS'!D15</f>
        <v>0</v>
      </c>
      <c r="L91" s="376">
        <f t="shared" si="25"/>
        <v>0</v>
      </c>
      <c r="M91" s="375" t="e">
        <f t="shared" si="24"/>
        <v>#DIV/0!</v>
      </c>
      <c r="N91" s="377" t="str">
        <f t="shared" si="26"/>
        <v>Cantidad de Equipos</v>
      </c>
    </row>
    <row r="92" spans="2:14">
      <c r="F92" s="146"/>
      <c r="I92" s="850"/>
      <c r="J92" s="257" t="str">
        <f>CONCATENATE("Compra equipos ",+'2.22, 2.23, 2.24 EQUIPOS'!E14)</f>
        <v>Compra equipos Acceso Internet de las Cosas (IoT)</v>
      </c>
      <c r="K92" s="258">
        <f>+'2.22, 2.23, 2.24 EQUIPOS'!E15</f>
        <v>0</v>
      </c>
      <c r="L92" s="259">
        <f t="shared" si="25"/>
        <v>0</v>
      </c>
      <c r="M92" s="258" t="e">
        <f t="shared" si="24"/>
        <v>#DIV/0!</v>
      </c>
      <c r="N92" s="378" t="str">
        <f t="shared" si="26"/>
        <v>Cantidad de Equipos</v>
      </c>
    </row>
    <row r="93" spans="2:14">
      <c r="F93" s="146"/>
      <c r="I93" s="850"/>
      <c r="J93" s="386" t="str">
        <f>CONCATENATE("Compra equipos ",+'2.22, 2.23, 2.24 EQUIPOS'!G14)</f>
        <v>Compra equipos Telefonía móvil</v>
      </c>
      <c r="K93" s="387">
        <f>+'2.22, 2.23, 2.24 EQUIPOS'!G15</f>
        <v>0</v>
      </c>
      <c r="L93" s="388">
        <f t="shared" si="25"/>
        <v>0</v>
      </c>
      <c r="M93" s="258" t="e">
        <f t="shared" si="24"/>
        <v>#DIV/0!</v>
      </c>
      <c r="N93" s="389" t="str">
        <f t="shared" si="26"/>
        <v>Cantidad de Equipos</v>
      </c>
    </row>
    <row r="94" spans="2:14" ht="12.75" thickBot="1">
      <c r="F94" s="146"/>
      <c r="I94" s="851"/>
      <c r="J94" s="379" t="str">
        <f>+'2.22, 2.23, 2.24 EQUIPOS'!I13</f>
        <v>Compra de equipos TV</v>
      </c>
      <c r="K94" s="380">
        <f>+'2.22, 2.23, 2.24 EQUIPOS'!I15</f>
        <v>0</v>
      </c>
      <c r="L94" s="381">
        <f t="shared" si="25"/>
        <v>0</v>
      </c>
      <c r="M94" s="380" t="e">
        <f t="shared" si="24"/>
        <v>#DIV/0!</v>
      </c>
      <c r="N94" s="382" t="str">
        <f t="shared" si="26"/>
        <v xml:space="preserve">Cantidad de Equipos </v>
      </c>
    </row>
    <row r="95" spans="2:14" ht="12" customHeight="1">
      <c r="F95" s="146"/>
      <c r="I95" s="843" t="str">
        <f>+B40</f>
        <v>FIJO MAYORISTA</v>
      </c>
      <c r="J95" s="374" t="str">
        <f>+'2.25, 2.26, 2.27 FIJO MAYORISTA'!E4</f>
        <v>Cargo de Acceso Móvil-fijo</v>
      </c>
      <c r="K95" s="375">
        <f>+'2.25, 2.26, 2.27 FIJO MAYORISTA'!E6</f>
        <v>0</v>
      </c>
      <c r="L95" s="376">
        <f t="shared" si="25"/>
        <v>0</v>
      </c>
      <c r="M95" s="375" t="e">
        <f t="shared" si="24"/>
        <v>#DIV/0!</v>
      </c>
      <c r="N95" s="377" t="str">
        <f t="shared" si="26"/>
        <v>Tráfico en Minuto Real</v>
      </c>
    </row>
    <row r="96" spans="2:14">
      <c r="F96" s="146"/>
      <c r="I96" s="844"/>
      <c r="J96" s="257" t="str">
        <f>+'2.25, 2.26, 2.27 FIJO MAYORISTA'!F4</f>
        <v>Cargo de Acceso Fijo - Fijo</v>
      </c>
      <c r="K96" s="258">
        <f>+'2.25, 2.26, 2.27 FIJO MAYORISTA'!F6</f>
        <v>0</v>
      </c>
      <c r="L96" s="259">
        <f t="shared" si="25"/>
        <v>0</v>
      </c>
      <c r="M96" s="258" t="e">
        <f t="shared" si="24"/>
        <v>#DIV/0!</v>
      </c>
      <c r="N96" s="378" t="str">
        <f t="shared" si="26"/>
        <v>Tráfico en Minuto Real</v>
      </c>
    </row>
    <row r="97" spans="6:14">
      <c r="F97" s="146"/>
      <c r="I97" s="844"/>
      <c r="J97" s="386" t="str">
        <f>+'2.25, 2.26, 2.27 FIJO MAYORISTA'!G4</f>
        <v>Cargo de Acceso Larga Distancia</v>
      </c>
      <c r="K97" s="387">
        <f>+'2.25, 2.26, 2.27 FIJO MAYORISTA'!G6</f>
        <v>0</v>
      </c>
      <c r="L97" s="388">
        <f t="shared" si="25"/>
        <v>0</v>
      </c>
      <c r="M97" s="258" t="e">
        <f t="shared" si="24"/>
        <v>#DIV/0!</v>
      </c>
      <c r="N97" s="389" t="str">
        <f t="shared" si="26"/>
        <v>Tráfico en Minuto Real</v>
      </c>
    </row>
    <row r="98" spans="6:14">
      <c r="F98" s="146"/>
      <c r="I98" s="844"/>
      <c r="J98" s="257" t="str">
        <f>+'2.25, 2.26, 2.27 FIJO MAYORISTA'!H4</f>
        <v>Cargo de Acceso Fijo - Móvil</v>
      </c>
      <c r="K98" s="258">
        <f>+'2.25, 2.26, 2.27 FIJO MAYORISTA'!H6</f>
        <v>0</v>
      </c>
      <c r="L98" s="259">
        <f t="shared" si="25"/>
        <v>0</v>
      </c>
      <c r="M98" s="258" t="e">
        <f t="shared" si="24"/>
        <v>#DIV/0!</v>
      </c>
      <c r="N98" s="378" t="str">
        <f t="shared" si="26"/>
        <v>Tráfico en Minuto Real</v>
      </c>
    </row>
    <row r="99" spans="6:14">
      <c r="F99" s="146"/>
      <c r="I99" s="844"/>
      <c r="J99" s="257" t="str">
        <f>+CONCATENATE('2.25, 2.26, 2.27 FIJO MAYORISTA'!D14," ",'2.25, 2.26, 2.27 FIJO MAYORISTA'!D15)</f>
        <v>Costos para servicios Mayoristas  Móvil - Fijo</v>
      </c>
      <c r="K99" s="258">
        <f>+'2.25, 2.26, 2.27 FIJO MAYORISTA'!D16</f>
        <v>0</v>
      </c>
      <c r="L99" s="259">
        <f>+F40</f>
        <v>0</v>
      </c>
      <c r="M99" s="258" t="e">
        <f t="shared" si="24"/>
        <v>#DIV/0!</v>
      </c>
      <c r="N99" s="378" t="str">
        <f>+E40</f>
        <v>Tráfico en Minuto Real</v>
      </c>
    </row>
    <row r="100" spans="6:14">
      <c r="F100" s="146"/>
      <c r="I100" s="844"/>
      <c r="J100" s="12" t="str">
        <f>+CONCATENATE('2.25, 2.26, 2.27 FIJO MAYORISTA'!D14," ",'2.25, 2.26, 2.27 FIJO MAYORISTA'!E15)</f>
        <v>Costos para servicios Mayoristas  Fijo - Fijo</v>
      </c>
      <c r="K100" s="258">
        <f>+'2.25, 2.26, 2.27 FIJO MAYORISTA'!E16</f>
        <v>0</v>
      </c>
      <c r="L100" s="259">
        <f t="shared" ref="L100:L102" si="27">+F41</f>
        <v>0</v>
      </c>
      <c r="M100" s="258" t="e">
        <f t="shared" si="24"/>
        <v>#DIV/0!</v>
      </c>
      <c r="N100" s="378" t="str">
        <f t="shared" ref="N100:N102" si="28">+E41</f>
        <v>Tráfico en Minuto Real</v>
      </c>
    </row>
    <row r="101" spans="6:14">
      <c r="F101" s="146"/>
      <c r="I101" s="844"/>
      <c r="J101" s="12" t="str">
        <f>+CONCATENATE('2.25, 2.26, 2.27 FIJO MAYORISTA'!D14," ",'2.25, 2.26, 2.27 FIJO MAYORISTA'!F15)</f>
        <v>Costos para servicios Mayoristas  Larga Distancia</v>
      </c>
      <c r="K101" s="258">
        <f>+'2.25, 2.26, 2.27 FIJO MAYORISTA'!F16</f>
        <v>0</v>
      </c>
      <c r="L101" s="259">
        <f t="shared" si="27"/>
        <v>0</v>
      </c>
      <c r="M101" s="258" t="e">
        <f t="shared" ref="M101:M110" si="29">+K101/L101</f>
        <v>#DIV/0!</v>
      </c>
      <c r="N101" s="378" t="str">
        <f t="shared" si="28"/>
        <v>Tráfico en Minuto Real</v>
      </c>
    </row>
    <row r="102" spans="6:14" ht="12.75" thickBot="1">
      <c r="F102" s="146"/>
      <c r="I102" s="845"/>
      <c r="J102" s="390" t="str">
        <f>+CONCATENATE('2.25, 2.26, 2.27 FIJO MAYORISTA'!D14," ",'2.25, 2.26, 2.27 FIJO MAYORISTA'!G15)</f>
        <v>Costos para servicios Mayoristas  Fijo - Móvil</v>
      </c>
      <c r="K102" s="380">
        <f>+'2.25, 2.26, 2.27 FIJO MAYORISTA'!G16</f>
        <v>0</v>
      </c>
      <c r="L102" s="381">
        <f t="shared" si="27"/>
        <v>0</v>
      </c>
      <c r="M102" s="380" t="e">
        <f t="shared" si="29"/>
        <v>#DIV/0!</v>
      </c>
      <c r="N102" s="382" t="str">
        <f t="shared" si="28"/>
        <v>Tráfico en Minuto Real</v>
      </c>
    </row>
    <row r="103" spans="6:14" ht="12" customHeight="1">
      <c r="F103" s="146"/>
      <c r="I103" s="843" t="str">
        <f>+B44</f>
        <v>MOVIL MAYORISTA</v>
      </c>
      <c r="J103" s="374" t="str">
        <f>+'2.28, 2.29, 2.30 MOVILMAYORISTA'!E4</f>
        <v>Cargo de Acceso móvil - móvil</v>
      </c>
      <c r="K103" s="375">
        <f>+'2.28, 2.29, 2.30 MOVILMAYORISTA'!E6</f>
        <v>0</v>
      </c>
      <c r="L103" s="376">
        <f t="shared" ref="L103:L117" si="30">+F44</f>
        <v>0</v>
      </c>
      <c r="M103" s="375" t="e">
        <f t="shared" si="29"/>
        <v>#DIV/0!</v>
      </c>
      <c r="N103" s="377" t="str">
        <f>+E44</f>
        <v>Tráfico en Minuto Real</v>
      </c>
    </row>
    <row r="104" spans="6:14">
      <c r="F104" s="146"/>
      <c r="I104" s="844"/>
      <c r="J104" s="257" t="str">
        <f>+'2.28, 2.29, 2.30 MOVILMAYORISTA'!F4</f>
        <v>Cargo de Acceso  fijo - Móvil</v>
      </c>
      <c r="K104" s="258">
        <f>+'2.28, 2.29, 2.30 MOVILMAYORISTA'!F6</f>
        <v>0</v>
      </c>
      <c r="L104" s="259">
        <f t="shared" si="30"/>
        <v>0</v>
      </c>
      <c r="M104" s="258" t="e">
        <f t="shared" si="29"/>
        <v>#DIV/0!</v>
      </c>
      <c r="N104" s="378" t="str">
        <f>+E45</f>
        <v>Tráfico en Minuto Real</v>
      </c>
    </row>
    <row r="105" spans="6:14">
      <c r="F105" s="146"/>
      <c r="I105" s="844"/>
      <c r="J105" s="386" t="str">
        <f>+'2.28, 2.29, 2.30 MOVILMAYORISTA'!G4</f>
        <v>Cargo de Acceso LDI</v>
      </c>
      <c r="K105" s="387">
        <f>+'2.28, 2.29, 2.30 MOVILMAYORISTA'!G6</f>
        <v>0</v>
      </c>
      <c r="L105" s="388">
        <f t="shared" si="30"/>
        <v>0</v>
      </c>
      <c r="M105" s="258" t="e">
        <f t="shared" si="29"/>
        <v>#DIV/0!</v>
      </c>
      <c r="N105" s="378" t="str">
        <f t="shared" ref="N105:N117" si="31">+E46</f>
        <v>Tráfico en Minuto Real</v>
      </c>
    </row>
    <row r="106" spans="6:14">
      <c r="F106" s="146"/>
      <c r="I106" s="844"/>
      <c r="J106" s="257" t="str">
        <f>+CONCATENATE('2.28, 2.29, 2.30 MOVILMAYORISTA'!I4," ",'2.28, 2.29, 2.30 MOVILMAYORISTA'!I5)</f>
        <v>Terminación SMS Nacional</v>
      </c>
      <c r="K106" s="258">
        <f>+'2.28, 2.29, 2.30 MOVILMAYORISTA'!I6</f>
        <v>0</v>
      </c>
      <c r="L106" s="259">
        <f t="shared" si="30"/>
        <v>0</v>
      </c>
      <c r="M106" s="258" t="e">
        <f t="shared" si="29"/>
        <v>#DIV/0!</v>
      </c>
      <c r="N106" s="378" t="str">
        <f t="shared" si="31"/>
        <v>Cantidad de SMS</v>
      </c>
    </row>
    <row r="107" spans="6:14">
      <c r="F107" s="146"/>
      <c r="I107" s="844"/>
      <c r="J107" s="257" t="str">
        <f>+CONCATENATE('2.28, 2.29, 2.30 MOVILMAYORISTA'!I4," ",'2.28, 2.29, 2.30 MOVILMAYORISTA'!J5)</f>
        <v>Terminación SMS Internacional</v>
      </c>
      <c r="K107" s="258">
        <f>+'2.28, 2.29, 2.30 MOVILMAYORISTA'!J6</f>
        <v>0</v>
      </c>
      <c r="L107" s="259">
        <f t="shared" si="30"/>
        <v>0</v>
      </c>
      <c r="M107" s="258" t="e">
        <f t="shared" si="29"/>
        <v>#DIV/0!</v>
      </c>
      <c r="N107" s="378" t="str">
        <f t="shared" si="31"/>
        <v>Cantidad de SMS</v>
      </c>
    </row>
    <row r="108" spans="6:14">
      <c r="F108" s="146"/>
      <c r="I108" s="844"/>
      <c r="J108" s="12" t="str">
        <f>CONCATENATE(+'2.28, 2.29, 2.30 MOVILMAYORISTA'!K4," ",'2.28, 2.29, 2.30 MOVILMAYORISTA'!K5)</f>
        <v>Roaming automático nacional Voz</v>
      </c>
      <c r="K108" s="258">
        <f>+'2.28, 2.29, 2.30 MOVILMAYORISTA'!K6</f>
        <v>0</v>
      </c>
      <c r="L108" s="259">
        <f t="shared" si="30"/>
        <v>0</v>
      </c>
      <c r="M108" s="258" t="e">
        <f t="shared" si="29"/>
        <v>#DIV/0!</v>
      </c>
      <c r="N108" s="378" t="str">
        <f t="shared" si="31"/>
        <v>Tráfico en Minuto Real</v>
      </c>
    </row>
    <row r="109" spans="6:14">
      <c r="F109" s="146"/>
      <c r="I109" s="844"/>
      <c r="J109" s="12" t="str">
        <f>CONCATENATE(+'2.28, 2.29, 2.30 MOVILMAYORISTA'!K4," ",'2.28, 2.29, 2.30 MOVILMAYORISTA'!L5)</f>
        <v>Roaming automático nacional Datos</v>
      </c>
      <c r="K109" s="258">
        <f>+'2.28, 2.29, 2.30 MOVILMAYORISTA'!L6</f>
        <v>0</v>
      </c>
      <c r="L109" s="259">
        <f t="shared" si="30"/>
        <v>0</v>
      </c>
      <c r="M109" s="258" t="e">
        <f t="shared" si="29"/>
        <v>#DIV/0!</v>
      </c>
      <c r="N109" s="378" t="str">
        <f t="shared" si="31"/>
        <v>Tráfico en Megabytes</v>
      </c>
    </row>
    <row r="110" spans="6:14">
      <c r="F110" s="146"/>
      <c r="I110" s="844"/>
      <c r="J110" s="12" t="str">
        <f>CONCATENATE(+'2.28, 2.29, 2.30 MOVILMAYORISTA'!K4," ",'2.28, 2.29, 2.30 MOVILMAYORISTA'!M5)</f>
        <v>Roaming automático nacional SMS</v>
      </c>
      <c r="K110" s="258">
        <f>+'2.28, 2.29, 2.30 MOVILMAYORISTA'!M6</f>
        <v>0</v>
      </c>
      <c r="L110" s="259">
        <f t="shared" si="30"/>
        <v>0</v>
      </c>
      <c r="M110" s="258" t="e">
        <f t="shared" si="29"/>
        <v>#DIV/0!</v>
      </c>
      <c r="N110" s="378" t="str">
        <f t="shared" si="31"/>
        <v>Cantidad de SMS</v>
      </c>
    </row>
    <row r="111" spans="6:14">
      <c r="F111" s="146"/>
      <c r="I111" s="844"/>
      <c r="J111" s="12" t="str">
        <f>CONCATENATE(+'2.28, 2.29, 2.30 MOVILMAYORISTA'!N4," ",'2.28, 2.29, 2.30 MOVILMAYORISTA'!N5)</f>
        <v>Roaming internacional Inbound Voz</v>
      </c>
      <c r="K111" s="258">
        <f>+'2.28, 2.29, 2.30 MOVILMAYORISTA'!N6</f>
        <v>0</v>
      </c>
      <c r="L111" s="259">
        <f t="shared" si="30"/>
        <v>0</v>
      </c>
      <c r="M111" s="258" t="e">
        <f t="shared" ref="M111:M113" si="32">+K111/L111</f>
        <v>#DIV/0!</v>
      </c>
      <c r="N111" s="378" t="str">
        <f t="shared" si="31"/>
        <v>Tráfico en Minuto Real</v>
      </c>
    </row>
    <row r="112" spans="6:14">
      <c r="I112" s="844"/>
      <c r="J112" s="12" t="str">
        <f>CONCATENATE(+'2.28, 2.29, 2.30 MOVILMAYORISTA'!N4," ",'2.28, 2.29, 2.30 MOVILMAYORISTA'!O5)</f>
        <v>Roaming internacional Inbound Datos</v>
      </c>
      <c r="K112" s="258">
        <f>+'2.28, 2.29, 2.30 MOVILMAYORISTA'!O6</f>
        <v>0</v>
      </c>
      <c r="L112" s="259">
        <f t="shared" si="30"/>
        <v>0</v>
      </c>
      <c r="M112" s="258" t="e">
        <f t="shared" si="32"/>
        <v>#DIV/0!</v>
      </c>
      <c r="N112" s="378" t="str">
        <f t="shared" si="31"/>
        <v>Tráfico en Megabytes</v>
      </c>
    </row>
    <row r="113" spans="9:14">
      <c r="I113" s="844"/>
      <c r="J113" s="12" t="str">
        <f>CONCATENATE(+'2.28, 2.29, 2.30 MOVILMAYORISTA'!N4," ",'2.28, 2.29, 2.30 MOVILMAYORISTA'!P5)</f>
        <v>Roaming internacional Inbound SMS</v>
      </c>
      <c r="K113" s="258">
        <f>+'2.28, 2.29, 2.30 MOVILMAYORISTA'!P6</f>
        <v>0</v>
      </c>
      <c r="L113" s="259">
        <f t="shared" si="30"/>
        <v>0</v>
      </c>
      <c r="M113" s="258" t="e">
        <f t="shared" si="32"/>
        <v>#DIV/0!</v>
      </c>
      <c r="N113" s="378" t="str">
        <f t="shared" si="31"/>
        <v>Cantidad de SMS</v>
      </c>
    </row>
    <row r="114" spans="9:14">
      <c r="I114" s="844"/>
      <c r="J114" s="12" t="str">
        <f>CONCATENATE(+'2.28, 2.29, 2.30 MOVILMAYORISTA'!Q4," ",'2.28, 2.29, 2.30 MOVILMAYORISTA'!Q5)</f>
        <v>Acceso OMV Voz</v>
      </c>
      <c r="K114" s="258">
        <f>+'2.28, 2.29, 2.30 MOVILMAYORISTA'!Q6</f>
        <v>0</v>
      </c>
      <c r="L114" s="259">
        <f t="shared" si="30"/>
        <v>0</v>
      </c>
      <c r="M114" s="258" t="e">
        <f t="shared" ref="M114:M122" si="33">+K114/L114</f>
        <v>#DIV/0!</v>
      </c>
      <c r="N114" s="378" t="str">
        <f t="shared" si="31"/>
        <v>Tráfico en Minuto Real</v>
      </c>
    </row>
    <row r="115" spans="9:14">
      <c r="I115" s="844"/>
      <c r="J115" s="12" t="str">
        <f>CONCATENATE(+'2.28, 2.29, 2.30 MOVILMAYORISTA'!Q4," ",'2.28, 2.29, 2.30 MOVILMAYORISTA'!R5)</f>
        <v>Acceso OMV Datos</v>
      </c>
      <c r="K115" s="258">
        <f>+'2.28, 2.29, 2.30 MOVILMAYORISTA'!R6</f>
        <v>0</v>
      </c>
      <c r="L115" s="259">
        <f t="shared" si="30"/>
        <v>0</v>
      </c>
      <c r="M115" s="258" t="e">
        <f t="shared" si="33"/>
        <v>#DIV/0!</v>
      </c>
      <c r="N115" s="378" t="str">
        <f t="shared" si="31"/>
        <v>Tráfico en Megabytes</v>
      </c>
    </row>
    <row r="116" spans="9:14">
      <c r="I116" s="844"/>
      <c r="J116" s="12" t="str">
        <f>CONCATENATE(+'2.28, 2.29, 2.30 MOVILMAYORISTA'!Q4," ",'2.28, 2.29, 2.30 MOVILMAYORISTA'!S5)</f>
        <v>Acceso OMV SMS</v>
      </c>
      <c r="K116" s="258">
        <f>+'2.28, 2.29, 2.30 MOVILMAYORISTA'!S6</f>
        <v>0</v>
      </c>
      <c r="L116" s="259">
        <f t="shared" si="30"/>
        <v>0</v>
      </c>
      <c r="M116" s="258" t="e">
        <f t="shared" si="33"/>
        <v>#DIV/0!</v>
      </c>
      <c r="N116" s="378" t="str">
        <f t="shared" si="31"/>
        <v>Cantidad de SMS</v>
      </c>
    </row>
    <row r="117" spans="9:14">
      <c r="I117" s="844"/>
      <c r="J117" s="12" t="str">
        <f>+'2.28, 2.29, 2.30 MOVILMAYORISTA'!U4</f>
        <v>Acceso PCA e Integradores</v>
      </c>
      <c r="K117" s="258">
        <f>+'2.28, 2.29, 2.30 MOVILMAYORISTA'!U6</f>
        <v>0</v>
      </c>
      <c r="L117" s="259">
        <f t="shared" si="30"/>
        <v>0</v>
      </c>
      <c r="M117" s="258" t="e">
        <f t="shared" si="33"/>
        <v>#DIV/0!</v>
      </c>
      <c r="N117" s="378" t="str">
        <f t="shared" si="31"/>
        <v>Tráfico en SMS</v>
      </c>
    </row>
    <row r="118" spans="9:14">
      <c r="I118" s="844"/>
      <c r="J118" s="12" t="str">
        <f>CONCATENATE('2.28, 2.29, 2.30 MOVILMAYORISTA'!D15,'2.28, 2.29, 2.30 MOVILMAYORISTA'!D16)</f>
        <v>Costos para servicios Mayoristas Móvil - Móvil</v>
      </c>
      <c r="K118" s="258">
        <f>+'2.28, 2.29, 2.30 MOVILMAYORISTA'!D17</f>
        <v>0</v>
      </c>
      <c r="L118" s="259">
        <f>+F44</f>
        <v>0</v>
      </c>
      <c r="M118" s="258" t="e">
        <f t="shared" si="33"/>
        <v>#DIV/0!</v>
      </c>
      <c r="N118" s="378" t="str">
        <f>+E44</f>
        <v>Tráfico en Minuto Real</v>
      </c>
    </row>
    <row r="119" spans="9:14">
      <c r="I119" s="844"/>
      <c r="J119" s="12" t="str">
        <f>CONCATENATE('2.28, 2.29, 2.30 MOVILMAYORISTA'!D15,'2.28, 2.29, 2.30 MOVILMAYORISTA'!E16)</f>
        <v>Costos para servicios Mayoristas Fijo - Móvil</v>
      </c>
      <c r="K119" s="258">
        <f>+'2.28, 2.29, 2.30 MOVILMAYORISTA'!E17</f>
        <v>0</v>
      </c>
      <c r="L119" s="259">
        <f t="shared" ref="L119:L120" si="34">+F45</f>
        <v>0</v>
      </c>
      <c r="M119" s="258" t="e">
        <f t="shared" si="33"/>
        <v>#DIV/0!</v>
      </c>
      <c r="N119" s="378" t="str">
        <f t="shared" ref="N119:N121" si="35">+E45</f>
        <v>Tráfico en Minuto Real</v>
      </c>
    </row>
    <row r="120" spans="9:14">
      <c r="I120" s="844"/>
      <c r="J120" s="12" t="str">
        <f>CONCATENATE('2.28, 2.29, 2.30 MOVILMAYORISTA'!D15,'2.28, 2.29, 2.30 MOVILMAYORISTA'!F16)</f>
        <v>Costos para servicios Mayoristas LDI</v>
      </c>
      <c r="K120" s="258">
        <f>+'2.28, 2.29, 2.30 MOVILMAYORISTA'!F17</f>
        <v>0</v>
      </c>
      <c r="L120" s="259">
        <f t="shared" si="34"/>
        <v>0</v>
      </c>
      <c r="M120" s="258" t="e">
        <f t="shared" si="33"/>
        <v>#DIV/0!</v>
      </c>
      <c r="N120" s="378" t="str">
        <f t="shared" si="35"/>
        <v>Tráfico en Minuto Real</v>
      </c>
    </row>
    <row r="121" spans="9:14">
      <c r="I121" s="844"/>
      <c r="J121" s="12" t="str">
        <f>CONCATENATE('2.28, 2.29, 2.30 MOVILMAYORISTA'!D15,'2.28, 2.29, 2.30 MOVILMAYORISTA'!G16)</f>
        <v>Costos para servicios Mayoristas SMS</v>
      </c>
      <c r="K121" s="258">
        <f>+'2.28, 2.29, 2.30 MOVILMAYORISTA'!G17</f>
        <v>0</v>
      </c>
      <c r="L121" s="259">
        <f>+F47+F48</f>
        <v>0</v>
      </c>
      <c r="M121" s="258" t="e">
        <f t="shared" si="33"/>
        <v>#DIV/0!</v>
      </c>
      <c r="N121" s="378" t="str">
        <f t="shared" si="35"/>
        <v>Cantidad de SMS</v>
      </c>
    </row>
    <row r="122" spans="9:14" ht="24">
      <c r="I122" s="844"/>
      <c r="J122" s="12" t="str">
        <f>CONCATENATE('2.28, 2.29, 2.30 MOVILMAYORISTA'!D15,'2.28, 2.29, 2.30 MOVILMAYORISTA'!H16)</f>
        <v>Costos para servicios Mayoristas Roaming automático nacional - Voz</v>
      </c>
      <c r="K122" s="258">
        <f>+'2.28, 2.29, 2.30 MOVILMAYORISTA'!H17</f>
        <v>0</v>
      </c>
      <c r="L122" s="259">
        <f>+F49</f>
        <v>0</v>
      </c>
      <c r="M122" s="258" t="e">
        <f t="shared" si="33"/>
        <v>#DIV/0!</v>
      </c>
      <c r="N122" s="378" t="str">
        <f>+E49</f>
        <v>Tráfico en Minuto Real</v>
      </c>
    </row>
    <row r="123" spans="9:14" ht="24">
      <c r="I123" s="844"/>
      <c r="J123" s="12" t="str">
        <f>CONCATENATE('2.28, 2.29, 2.30 MOVILMAYORISTA'!D15,'2.28, 2.29, 2.30 MOVILMAYORISTA'!I16)</f>
        <v>Costos para servicios Mayoristas Roaming automático nacional - Datos</v>
      </c>
      <c r="K123" s="258">
        <f>+'2.28, 2.29, 2.30 MOVILMAYORISTA'!I17</f>
        <v>0</v>
      </c>
      <c r="L123" s="259">
        <f>+F50</f>
        <v>0</v>
      </c>
      <c r="M123" s="258" t="e">
        <f t="shared" ref="M123:M137" si="36">+K123/L123</f>
        <v>#DIV/0!</v>
      </c>
      <c r="N123" s="378" t="str">
        <f t="shared" ref="N123:N131" si="37">+E50</f>
        <v>Tráfico en Megabytes</v>
      </c>
    </row>
    <row r="124" spans="9:14" ht="24">
      <c r="I124" s="844"/>
      <c r="J124" s="12" t="str">
        <f>CONCATENATE('2.28, 2.29, 2.30 MOVILMAYORISTA'!D15,'2.28, 2.29, 2.30 MOVILMAYORISTA'!J16)</f>
        <v>Costos para servicios Mayoristas Roaming automático nacional - SMS</v>
      </c>
      <c r="K124" s="258">
        <f>+'2.28, 2.29, 2.30 MOVILMAYORISTA'!J17</f>
        <v>0</v>
      </c>
      <c r="L124" s="259">
        <f>+F51</f>
        <v>0</v>
      </c>
      <c r="M124" s="258" t="e">
        <f t="shared" si="36"/>
        <v>#DIV/0!</v>
      </c>
      <c r="N124" s="378" t="str">
        <f t="shared" si="37"/>
        <v>Cantidad de SMS</v>
      </c>
    </row>
    <row r="125" spans="9:14" ht="24">
      <c r="I125" s="844"/>
      <c r="J125" s="12" t="str">
        <f>CONCATENATE('2.28, 2.29, 2.30 MOVILMAYORISTA'!D15,'2.28, 2.29, 2.30 MOVILMAYORISTA'!K16)</f>
        <v>Costos para servicios Mayoristas Roaming internacional Inbound - Voz</v>
      </c>
      <c r="K125" s="258">
        <f>+'2.28, 2.29, 2.30 MOVILMAYORISTA'!K17</f>
        <v>0</v>
      </c>
      <c r="L125" s="259">
        <f t="shared" ref="L125:L131" si="38">+F52</f>
        <v>0</v>
      </c>
      <c r="M125" s="258" t="e">
        <f t="shared" si="36"/>
        <v>#DIV/0!</v>
      </c>
      <c r="N125" s="378" t="str">
        <f t="shared" si="37"/>
        <v>Tráfico en Minuto Real</v>
      </c>
    </row>
    <row r="126" spans="9:14" ht="24">
      <c r="I126" s="844"/>
      <c r="J126" s="12" t="str">
        <f>CONCATENATE('2.28, 2.29, 2.30 MOVILMAYORISTA'!D15,'2.28, 2.29, 2.30 MOVILMAYORISTA'!L16)</f>
        <v>Costos para servicios Mayoristas Roaming internacional Inbound - Datos</v>
      </c>
      <c r="K126" s="258">
        <f>+'2.28, 2.29, 2.30 MOVILMAYORISTA'!L17</f>
        <v>0</v>
      </c>
      <c r="L126" s="259">
        <f t="shared" si="38"/>
        <v>0</v>
      </c>
      <c r="M126" s="258" t="e">
        <f t="shared" si="36"/>
        <v>#DIV/0!</v>
      </c>
      <c r="N126" s="378" t="str">
        <f t="shared" si="37"/>
        <v>Tráfico en Megabytes</v>
      </c>
    </row>
    <row r="127" spans="9:14" ht="24">
      <c r="I127" s="844"/>
      <c r="J127" s="12" t="str">
        <f>CONCATENATE('2.28, 2.29, 2.30 MOVILMAYORISTA'!D15,'2.28, 2.29, 2.30 MOVILMAYORISTA'!M16)</f>
        <v>Costos para servicios Mayoristas Roaming internacional Inbound - SMS</v>
      </c>
      <c r="K127" s="258">
        <f>+'2.28, 2.29, 2.30 MOVILMAYORISTA'!M17</f>
        <v>0</v>
      </c>
      <c r="L127" s="259">
        <f t="shared" si="38"/>
        <v>0</v>
      </c>
      <c r="M127" s="258" t="e">
        <f t="shared" si="36"/>
        <v>#DIV/0!</v>
      </c>
      <c r="N127" s="378" t="str">
        <f t="shared" si="37"/>
        <v>Cantidad de SMS</v>
      </c>
    </row>
    <row r="128" spans="9:14">
      <c r="I128" s="844"/>
      <c r="J128" s="12" t="str">
        <f>CONCATENATE('2.28, 2.29, 2.30 MOVILMAYORISTA'!D15,'2.28, 2.29, 2.30 MOVILMAYORISTA'!N16)</f>
        <v>Costos para servicios Mayoristas Acceso OMV - Voz</v>
      </c>
      <c r="K128" s="258">
        <f>+'2.28, 2.29, 2.30 MOVILMAYORISTA'!N17</f>
        <v>0</v>
      </c>
      <c r="L128" s="259">
        <f t="shared" si="38"/>
        <v>0</v>
      </c>
      <c r="M128" s="258" t="e">
        <f t="shared" si="36"/>
        <v>#DIV/0!</v>
      </c>
      <c r="N128" s="378" t="str">
        <f t="shared" si="37"/>
        <v>Tráfico en Minuto Real</v>
      </c>
    </row>
    <row r="129" spans="9:14" ht="24">
      <c r="I129" s="844"/>
      <c r="J129" s="12" t="str">
        <f>CONCATENATE('2.28, 2.29, 2.30 MOVILMAYORISTA'!D15,'2.28, 2.29, 2.30 MOVILMAYORISTA'!O16)</f>
        <v>Costos para servicios Mayoristas Acceso OMV - Datos</v>
      </c>
      <c r="K129" s="258">
        <f>+'2.28, 2.29, 2.30 MOVILMAYORISTA'!O17</f>
        <v>0</v>
      </c>
      <c r="L129" s="259">
        <f t="shared" si="38"/>
        <v>0</v>
      </c>
      <c r="M129" s="258" t="e">
        <f t="shared" si="36"/>
        <v>#DIV/0!</v>
      </c>
      <c r="N129" s="378" t="str">
        <f t="shared" si="37"/>
        <v>Tráfico en Megabytes</v>
      </c>
    </row>
    <row r="130" spans="9:14">
      <c r="I130" s="844"/>
      <c r="J130" s="12" t="str">
        <f>CONCATENATE('2.28, 2.29, 2.30 MOVILMAYORISTA'!D15,'2.28, 2.29, 2.30 MOVILMAYORISTA'!P16)</f>
        <v>Costos para servicios Mayoristas Acceso OMV - SMS</v>
      </c>
      <c r="K130" s="258">
        <f>+'2.28, 2.29, 2.30 MOVILMAYORISTA'!P17</f>
        <v>0</v>
      </c>
      <c r="L130" s="259">
        <f t="shared" si="38"/>
        <v>0</v>
      </c>
      <c r="M130" s="258" t="e">
        <f t="shared" si="36"/>
        <v>#DIV/0!</v>
      </c>
      <c r="N130" s="378" t="str">
        <f t="shared" si="37"/>
        <v>Cantidad de SMS</v>
      </c>
    </row>
    <row r="131" spans="9:14" ht="24.75" thickBot="1">
      <c r="I131" s="845"/>
      <c r="J131" s="12" t="str">
        <f>CONCATENATE('2.28, 2.29, 2.30 MOVILMAYORISTA'!D15,'2.28, 2.29, 2.30 MOVILMAYORISTA'!R16)</f>
        <v>Costos para servicios Mayoristas Acceso PCA e Integradores</v>
      </c>
      <c r="K131" s="258">
        <f>+'2.28, 2.29, 2.30 MOVILMAYORISTA'!R17</f>
        <v>0</v>
      </c>
      <c r="L131" s="259">
        <f t="shared" si="38"/>
        <v>0</v>
      </c>
      <c r="M131" s="258" t="e">
        <f t="shared" si="36"/>
        <v>#DIV/0!</v>
      </c>
      <c r="N131" s="378" t="str">
        <f t="shared" si="37"/>
        <v>Tráfico en SMS</v>
      </c>
    </row>
    <row r="132" spans="9:14" ht="12" customHeight="1">
      <c r="I132" s="843" t="str">
        <f>+B59</f>
        <v>LARGA DISTANCIA MAYORISTA</v>
      </c>
      <c r="J132" s="374" t="str">
        <f>+CONCATENATE(+"Ingreso ",'2.31, 2.32, 2.33 LD  MAYORISTA'!D4," ",'2.31, 2.32, 2.33 LD  MAYORISTA'!D5)</f>
        <v>Ingreso Carrier Internacional LDI - Móvil</v>
      </c>
      <c r="K132" s="375">
        <f>+'2.31, 2.32, 2.33 LD  MAYORISTA'!D6</f>
        <v>0</v>
      </c>
      <c r="L132" s="376">
        <f>+F59</f>
        <v>0</v>
      </c>
      <c r="M132" s="375" t="e">
        <f t="shared" si="36"/>
        <v>#DIV/0!</v>
      </c>
      <c r="N132" s="377" t="str">
        <f>+E59</f>
        <v>Tráfico en Minuto Real</v>
      </c>
    </row>
    <row r="133" spans="9:14">
      <c r="I133" s="844"/>
      <c r="J133" s="257" t="str">
        <f>+CONCATENATE(+"Ingreso ",'2.31, 2.32, 2.33 LD  MAYORISTA'!D4," ",'2.31, 2.32, 2.33 LD  MAYORISTA'!E5)</f>
        <v>Ingreso Carrier Internacional LDI - Fijo</v>
      </c>
      <c r="K133" s="258">
        <f>+'2.31, 2.32, 2.33 LD  MAYORISTA'!E6</f>
        <v>0</v>
      </c>
      <c r="L133" s="259">
        <f>+F60</f>
        <v>0</v>
      </c>
      <c r="M133" s="258" t="e">
        <f t="shared" si="36"/>
        <v>#DIV/0!</v>
      </c>
      <c r="N133" s="378" t="str">
        <f>+E60</f>
        <v>Tráfico en Minuto Real</v>
      </c>
    </row>
    <row r="134" spans="9:14">
      <c r="I134" s="844"/>
      <c r="J134" s="386" t="str">
        <f>+'2.31, 2.32, 2.33 LD  MAYORISTA'!E16</f>
        <v>Cargo de Acceso redes fijas</v>
      </c>
      <c r="K134" s="387">
        <f>+'2.31, 2.32, 2.33 LD  MAYORISTA'!E17</f>
        <v>0</v>
      </c>
      <c r="L134" s="388">
        <f>+F60</f>
        <v>0</v>
      </c>
      <c r="M134" s="258" t="e">
        <f t="shared" si="36"/>
        <v>#DIV/0!</v>
      </c>
      <c r="N134" s="389" t="str">
        <f>+E60</f>
        <v>Tráfico en Minuto Real</v>
      </c>
    </row>
    <row r="135" spans="9:14">
      <c r="I135" s="844"/>
      <c r="J135" s="257" t="str">
        <f>+'2.31, 2.32, 2.33 LD  MAYORISTA'!F16</f>
        <v>Cargo de Acceso redes móviles</v>
      </c>
      <c r="K135" s="258">
        <f>+'2.31, 2.32, 2.33 LD  MAYORISTA'!F17</f>
        <v>0</v>
      </c>
      <c r="L135" s="259">
        <f>+F59</f>
        <v>0</v>
      </c>
      <c r="M135" s="258" t="e">
        <f t="shared" si="36"/>
        <v>#DIV/0!</v>
      </c>
      <c r="N135" s="378" t="str">
        <f>+E59</f>
        <v>Tráfico en Minuto Real</v>
      </c>
    </row>
    <row r="136" spans="9:14">
      <c r="I136" s="844"/>
      <c r="J136" s="257" t="str">
        <f>+CONCATENATE('2.31, 2.32, 2.33 LD  MAYORISTA'!G15,'2.31, 2.32, 2.33 LD  MAYORISTA'!G16)</f>
        <v>Costos para servicios Mayoristas LDI - Móvil</v>
      </c>
      <c r="K136" s="258">
        <f>+'2.31, 2.32, 2.33 LD  MAYORISTA'!G17</f>
        <v>0</v>
      </c>
      <c r="L136" s="259">
        <f>+F59</f>
        <v>0</v>
      </c>
      <c r="M136" s="258" t="e">
        <f t="shared" si="36"/>
        <v>#DIV/0!</v>
      </c>
      <c r="N136" s="378" t="str">
        <f>+E59</f>
        <v>Tráfico en Minuto Real</v>
      </c>
    </row>
    <row r="137" spans="9:14" ht="12.75" thickBot="1">
      <c r="I137" s="845"/>
      <c r="J137" s="390" t="str">
        <f>+CONCATENATE('2.31, 2.32, 2.33 LD  MAYORISTA'!G15,'2.31, 2.32, 2.33 LD  MAYORISTA'!H16)</f>
        <v>Costos para servicios Mayoristas LDI - Fijo</v>
      </c>
      <c r="K137" s="380">
        <f>+'2.31, 2.32, 2.33 LD  MAYORISTA'!H17</f>
        <v>0</v>
      </c>
      <c r="L137" s="381">
        <f>+F60</f>
        <v>0</v>
      </c>
      <c r="M137" s="380" t="e">
        <f t="shared" si="36"/>
        <v>#DIV/0!</v>
      </c>
      <c r="N137" s="382" t="str">
        <f>+E60</f>
        <v>Tráfico en Minuto Real</v>
      </c>
    </row>
    <row r="138" spans="9:14">
      <c r="I138" s="843" t="str">
        <f>+B61</f>
        <v>SERVICIO PORTADOR MAYORISTA</v>
      </c>
      <c r="J138" s="374" t="str">
        <f>CONCATENATE("Ingreso ",'2.34, 2.35, 2.36 PORTADOR'!D3,'2.34, 2.35, 2.36 PORTADOR'!D4)</f>
        <v>Ingreso Servicios Portador Nacional</v>
      </c>
      <c r="K138" s="375">
        <f>+'2.34, 2.35, 2.36 PORTADOR'!D5</f>
        <v>0</v>
      </c>
      <c r="L138" s="376">
        <f>+F61</f>
        <v>0</v>
      </c>
      <c r="M138" s="375" t="e">
        <f t="shared" ref="M138:M143" si="39">+K138/L138</f>
        <v>#DIV/0!</v>
      </c>
      <c r="N138" s="377" t="str">
        <f>+E61</f>
        <v>STM-1</v>
      </c>
    </row>
    <row r="139" spans="9:14">
      <c r="I139" s="844"/>
      <c r="J139" s="257" t="str">
        <f>CONCATENATE("Ingreso ",'2.34, 2.35, 2.36 PORTADOR'!D3,'2.34, 2.35, 2.36 PORTADOR'!E4)</f>
        <v>Ingreso Servicios Portador Internacional</v>
      </c>
      <c r="K139" s="258">
        <f>+'2.34, 2.35, 2.36 PORTADOR'!E5</f>
        <v>0</v>
      </c>
      <c r="L139" s="259">
        <f>+F62</f>
        <v>0</v>
      </c>
      <c r="M139" s="258" t="e">
        <f t="shared" si="39"/>
        <v>#DIV/0!</v>
      </c>
      <c r="N139" s="378" t="str">
        <f>+E62</f>
        <v>STM-1</v>
      </c>
    </row>
    <row r="140" spans="9:14">
      <c r="I140" s="844"/>
      <c r="J140" s="386" t="str">
        <f>CONCATENATE("Ingreso ",'2.34, 2.35, 2.36 PORTADOR'!F3)</f>
        <v>Ingreso Peering</v>
      </c>
      <c r="K140" s="387">
        <f>+'2.34, 2.35, 2.36 PORTADOR'!F5</f>
        <v>0</v>
      </c>
      <c r="L140" s="388">
        <f>+F63</f>
        <v>0</v>
      </c>
      <c r="M140" s="258" t="e">
        <f t="shared" si="39"/>
        <v>#DIV/0!</v>
      </c>
      <c r="N140" s="389" t="str">
        <f>+E63</f>
        <v>STM-1</v>
      </c>
    </row>
    <row r="141" spans="9:14">
      <c r="I141" s="844"/>
      <c r="J141" s="257" t="str">
        <f>+CONCATENATE('2.34, 2.35, 2.36 PORTADOR'!D13,'2.34, 2.35, 2.36 PORTADOR'!D14)</f>
        <v>Costos para servicios Mayoristas Portador Nacional</v>
      </c>
      <c r="K141" s="258">
        <f>+'2.34, 2.35, 2.36 PORTADOR'!D15</f>
        <v>0</v>
      </c>
      <c r="L141" s="259">
        <f>+F61</f>
        <v>0</v>
      </c>
      <c r="M141" s="258" t="e">
        <f t="shared" si="39"/>
        <v>#DIV/0!</v>
      </c>
      <c r="N141" s="378" t="str">
        <f>+E61</f>
        <v>STM-1</v>
      </c>
    </row>
    <row r="142" spans="9:14">
      <c r="I142" s="844"/>
      <c r="J142" s="257" t="str">
        <f>+CONCATENATE('2.34, 2.35, 2.36 PORTADOR'!D13,'2.34, 2.35, 2.36 PORTADOR'!E14)</f>
        <v>Costos para servicios Mayoristas Portador Internacional</v>
      </c>
      <c r="K142" s="258">
        <f>+'2.34, 2.35, 2.36 PORTADOR'!E15</f>
        <v>0</v>
      </c>
      <c r="L142" s="259">
        <f>+F62</f>
        <v>0</v>
      </c>
      <c r="M142" s="258" t="e">
        <f t="shared" si="39"/>
        <v>#DIV/0!</v>
      </c>
      <c r="N142" s="378" t="str">
        <f>+E62</f>
        <v>STM-1</v>
      </c>
    </row>
    <row r="143" spans="9:14" ht="12.75" thickBot="1">
      <c r="I143" s="845"/>
      <c r="J143" s="390" t="str">
        <f>+CONCATENATE('2.34, 2.35, 2.36 PORTADOR'!D13,'2.34, 2.35, 2.36 PORTADOR'!F14)</f>
        <v>Costos para servicios Mayoristas Peering</v>
      </c>
      <c r="K143" s="380">
        <f>+'2.34, 2.35, 2.36 PORTADOR'!F15</f>
        <v>0</v>
      </c>
      <c r="L143" s="381">
        <f>+F63</f>
        <v>0</v>
      </c>
      <c r="M143" s="380" t="e">
        <f t="shared" si="39"/>
        <v>#DIV/0!</v>
      </c>
      <c r="N143" s="382" t="str">
        <f>+E63</f>
        <v>STM-1</v>
      </c>
    </row>
    <row r="144" spans="9:14">
      <c r="I144" s="23"/>
      <c r="J144" s="23"/>
      <c r="K144" s="391"/>
      <c r="L144" s="392"/>
      <c r="M144" s="391"/>
      <c r="N144" s="393"/>
    </row>
    <row r="145" spans="9:14">
      <c r="I145" s="23"/>
      <c r="J145" s="23"/>
      <c r="K145" s="391"/>
      <c r="L145" s="392"/>
      <c r="M145" s="391"/>
      <c r="N145" s="393"/>
    </row>
    <row r="146" spans="9:14">
      <c r="I146" s="8" t="s">
        <v>453</v>
      </c>
    </row>
    <row r="147" spans="9:14" ht="12.75" thickBot="1">
      <c r="I147" s="373" t="s">
        <v>454</v>
      </c>
    </row>
    <row r="148" spans="9:14" ht="12.75" thickBot="1">
      <c r="I148" s="260" t="str">
        <f>+I3</f>
        <v>Servicio</v>
      </c>
      <c r="J148" s="261" t="str">
        <f>+J3</f>
        <v>Concepto</v>
      </c>
      <c r="K148" s="261" t="str">
        <f t="shared" ref="K148:N148" si="40">+K3</f>
        <v xml:space="preserve">Valor </v>
      </c>
      <c r="L148" s="261" t="str">
        <f t="shared" si="40"/>
        <v>Volumen</v>
      </c>
      <c r="M148" s="261" t="str">
        <f t="shared" si="40"/>
        <v>Valor Unitario</v>
      </c>
      <c r="N148" s="262" t="str">
        <f t="shared" si="40"/>
        <v>Unidad</v>
      </c>
    </row>
    <row r="149" spans="9:14" ht="17.100000000000001" customHeight="1">
      <c r="I149" s="843" t="str">
        <f>+B69</f>
        <v>FIJO MAYORISTA</v>
      </c>
      <c r="J149" s="374" t="str">
        <f>+J95</f>
        <v>Cargo de Acceso Móvil-fijo</v>
      </c>
      <c r="K149" s="375"/>
      <c r="L149" s="376">
        <f t="shared" ref="L149:L165" si="41">+F69</f>
        <v>0</v>
      </c>
      <c r="M149" s="375" t="e">
        <f t="shared" ref="M149:M165" si="42">+K149/L149</f>
        <v>#DIV/0!</v>
      </c>
      <c r="N149" s="377" t="str">
        <f t="shared" ref="N149:N165" si="43">+E69</f>
        <v>Tráfico en Minuto Real</v>
      </c>
    </row>
    <row r="150" spans="9:14" ht="17.100000000000001" customHeight="1">
      <c r="I150" s="844"/>
      <c r="J150" s="257" t="str">
        <f t="shared" ref="J150:J152" si="44">+J96</f>
        <v>Cargo de Acceso Fijo - Fijo</v>
      </c>
      <c r="K150" s="258"/>
      <c r="L150" s="259">
        <f t="shared" si="41"/>
        <v>0</v>
      </c>
      <c r="M150" s="258" t="e">
        <f t="shared" si="42"/>
        <v>#DIV/0!</v>
      </c>
      <c r="N150" s="378" t="str">
        <f t="shared" si="43"/>
        <v>Tráfico en Minuto Real</v>
      </c>
    </row>
    <row r="151" spans="9:14" ht="17.100000000000001" customHeight="1">
      <c r="I151" s="844"/>
      <c r="J151" s="386" t="str">
        <f t="shared" si="44"/>
        <v>Cargo de Acceso Larga Distancia</v>
      </c>
      <c r="K151" s="387"/>
      <c r="L151" s="388">
        <f t="shared" si="41"/>
        <v>0</v>
      </c>
      <c r="M151" s="258" t="e">
        <f t="shared" si="42"/>
        <v>#DIV/0!</v>
      </c>
      <c r="N151" s="389" t="str">
        <f t="shared" si="43"/>
        <v>Tráfico en Minuto Real</v>
      </c>
    </row>
    <row r="152" spans="9:14" ht="17.100000000000001" customHeight="1" thickBot="1">
      <c r="I152" s="844"/>
      <c r="J152" s="257" t="str">
        <f t="shared" si="44"/>
        <v>Cargo de Acceso Fijo - Móvil</v>
      </c>
      <c r="K152" s="258"/>
      <c r="L152" s="259">
        <f t="shared" si="41"/>
        <v>0</v>
      </c>
      <c r="M152" s="258" t="e">
        <f t="shared" si="42"/>
        <v>#DIV/0!</v>
      </c>
      <c r="N152" s="378" t="str">
        <f t="shared" si="43"/>
        <v>Tráfico en Minuto Real</v>
      </c>
    </row>
    <row r="153" spans="9:14">
      <c r="I153" s="843" t="str">
        <f>+B73</f>
        <v>MOVIL MAYORISTA</v>
      </c>
      <c r="J153" s="374" t="str">
        <f>+J103</f>
        <v>Cargo de Acceso móvil - móvil</v>
      </c>
      <c r="K153" s="375"/>
      <c r="L153" s="376">
        <f t="shared" si="41"/>
        <v>0</v>
      </c>
      <c r="M153" s="375" t="e">
        <f t="shared" si="42"/>
        <v>#DIV/0!</v>
      </c>
      <c r="N153" s="377" t="str">
        <f t="shared" si="43"/>
        <v>Tráfico en Minuto Real</v>
      </c>
    </row>
    <row r="154" spans="9:14">
      <c r="I154" s="844"/>
      <c r="J154" s="257" t="str">
        <f>+J104</f>
        <v>Cargo de Acceso  fijo - Móvil</v>
      </c>
      <c r="K154" s="258"/>
      <c r="L154" s="259">
        <f t="shared" si="41"/>
        <v>0</v>
      </c>
      <c r="M154" s="258" t="e">
        <f t="shared" si="42"/>
        <v>#DIV/0!</v>
      </c>
      <c r="N154" s="378" t="str">
        <f t="shared" si="43"/>
        <v>Tráfico en Minuto Real</v>
      </c>
    </row>
    <row r="155" spans="9:14">
      <c r="I155" s="844"/>
      <c r="J155" s="386" t="str">
        <f>+J105</f>
        <v>Cargo de Acceso LDI</v>
      </c>
      <c r="K155" s="387"/>
      <c r="L155" s="388">
        <f t="shared" si="41"/>
        <v>0</v>
      </c>
      <c r="M155" s="258" t="e">
        <f t="shared" si="42"/>
        <v>#DIV/0!</v>
      </c>
      <c r="N155" s="378" t="str">
        <f t="shared" si="43"/>
        <v>Tráfico en Minuto Real</v>
      </c>
    </row>
    <row r="156" spans="9:14">
      <c r="I156" s="844"/>
      <c r="J156" s="257" t="str">
        <f>+J106</f>
        <v>Terminación SMS Nacional</v>
      </c>
      <c r="K156" s="258"/>
      <c r="L156" s="259">
        <f t="shared" si="41"/>
        <v>0</v>
      </c>
      <c r="M156" s="258" t="e">
        <f t="shared" si="42"/>
        <v>#DIV/0!</v>
      </c>
      <c r="N156" s="378" t="str">
        <f t="shared" si="43"/>
        <v>Cantidad de SMS</v>
      </c>
    </row>
    <row r="157" spans="9:14">
      <c r="I157" s="844"/>
      <c r="J157" s="12" t="str">
        <f>+J114</f>
        <v>Acceso OMV Voz</v>
      </c>
      <c r="K157" s="258"/>
      <c r="L157" s="259">
        <f t="shared" si="41"/>
        <v>0</v>
      </c>
      <c r="M157" s="258" t="e">
        <f t="shared" si="42"/>
        <v>#DIV/0!</v>
      </c>
      <c r="N157" s="378" t="str">
        <f t="shared" si="43"/>
        <v>Tráfico en Minuto Real</v>
      </c>
    </row>
    <row r="158" spans="9:14">
      <c r="I158" s="844"/>
      <c r="J158" s="12" t="str">
        <f>+J115</f>
        <v>Acceso OMV Datos</v>
      </c>
      <c r="K158" s="258"/>
      <c r="L158" s="259">
        <f t="shared" si="41"/>
        <v>0</v>
      </c>
      <c r="M158" s="258" t="e">
        <f t="shared" si="42"/>
        <v>#DIV/0!</v>
      </c>
      <c r="N158" s="378" t="str">
        <f t="shared" si="43"/>
        <v>Tráfico en Megabytes</v>
      </c>
    </row>
    <row r="159" spans="9:14">
      <c r="I159" s="844"/>
      <c r="J159" s="12" t="str">
        <f>+J116</f>
        <v>Acceso OMV SMS</v>
      </c>
      <c r="K159" s="258"/>
      <c r="L159" s="259">
        <f t="shared" si="41"/>
        <v>0</v>
      </c>
      <c r="M159" s="258" t="e">
        <f t="shared" si="42"/>
        <v>#DIV/0!</v>
      </c>
      <c r="N159" s="378" t="str">
        <f t="shared" si="43"/>
        <v>Cantidad de SMS</v>
      </c>
    </row>
    <row r="160" spans="9:14" ht="12.75" thickBot="1">
      <c r="I160" s="844"/>
      <c r="J160" s="12" t="str">
        <f>+J117</f>
        <v>Acceso PCA e Integradores</v>
      </c>
      <c r="K160" s="258"/>
      <c r="L160" s="259">
        <f t="shared" si="41"/>
        <v>0</v>
      </c>
      <c r="M160" s="258" t="e">
        <f t="shared" si="42"/>
        <v>#DIV/0!</v>
      </c>
      <c r="N160" s="378" t="str">
        <f t="shared" si="43"/>
        <v>Tráfico en SMS</v>
      </c>
    </row>
    <row r="161" spans="9:14" ht="27.95" customHeight="1">
      <c r="I161" s="843" t="str">
        <f>+B81</f>
        <v>LARGA DISTANCIA MAYORISTA</v>
      </c>
      <c r="J161" s="374" t="str">
        <f>+J132</f>
        <v>Ingreso Carrier Internacional LDI - Móvil</v>
      </c>
      <c r="K161" s="375"/>
      <c r="L161" s="376">
        <f t="shared" si="41"/>
        <v>0</v>
      </c>
      <c r="M161" s="375" t="e">
        <f t="shared" si="42"/>
        <v>#DIV/0!</v>
      </c>
      <c r="N161" s="377" t="str">
        <f t="shared" si="43"/>
        <v>Tráfico en Minuto Real</v>
      </c>
    </row>
    <row r="162" spans="9:14" ht="27.95" customHeight="1" thickBot="1">
      <c r="I162" s="844"/>
      <c r="J162" s="257" t="str">
        <f>+J133</f>
        <v>Ingreso Carrier Internacional LDI - Fijo</v>
      </c>
      <c r="K162" s="258"/>
      <c r="L162" s="259">
        <f t="shared" si="41"/>
        <v>0</v>
      </c>
      <c r="M162" s="258" t="e">
        <f t="shared" si="42"/>
        <v>#DIV/0!</v>
      </c>
      <c r="N162" s="378" t="str">
        <f t="shared" si="43"/>
        <v>Tráfico en Minuto Real</v>
      </c>
    </row>
    <row r="163" spans="9:14" ht="21" customHeight="1">
      <c r="I163" s="843" t="str">
        <f>+B83</f>
        <v>SERVICIO PORTADOR MAYORISTA</v>
      </c>
      <c r="J163" s="374" t="str">
        <f>+J138</f>
        <v>Ingreso Servicios Portador Nacional</v>
      </c>
      <c r="K163" s="375"/>
      <c r="L163" s="376">
        <f t="shared" si="41"/>
        <v>0</v>
      </c>
      <c r="M163" s="375" t="e">
        <f t="shared" si="42"/>
        <v>#DIV/0!</v>
      </c>
      <c r="N163" s="377" t="str">
        <f t="shared" si="43"/>
        <v>STM-1</v>
      </c>
    </row>
    <row r="164" spans="9:14" ht="21" customHeight="1">
      <c r="I164" s="844"/>
      <c r="J164" s="257" t="str">
        <f>+J139</f>
        <v>Ingreso Servicios Portador Internacional</v>
      </c>
      <c r="K164" s="258"/>
      <c r="L164" s="259">
        <f t="shared" si="41"/>
        <v>0</v>
      </c>
      <c r="M164" s="258" t="e">
        <f t="shared" si="42"/>
        <v>#DIV/0!</v>
      </c>
      <c r="N164" s="378" t="str">
        <f t="shared" si="43"/>
        <v>STM-1</v>
      </c>
    </row>
    <row r="165" spans="9:14" ht="21" customHeight="1" thickBot="1">
      <c r="I165" s="845"/>
      <c r="J165" s="379" t="str">
        <f>+J140</f>
        <v>Ingreso Peering</v>
      </c>
      <c r="K165" s="380"/>
      <c r="L165" s="381">
        <f t="shared" si="41"/>
        <v>0</v>
      </c>
      <c r="M165" s="380" t="e">
        <f t="shared" si="42"/>
        <v>#DIV/0!</v>
      </c>
      <c r="N165" s="382" t="str">
        <f t="shared" si="43"/>
        <v>STM-1</v>
      </c>
    </row>
  </sheetData>
  <mergeCells count="52">
    <mergeCell ref="I18:I38"/>
    <mergeCell ref="C31:C33"/>
    <mergeCell ref="C34:C35"/>
    <mergeCell ref="B44:B58"/>
    <mergeCell ref="C44:C58"/>
    <mergeCell ref="C40:C43"/>
    <mergeCell ref="B3:D3"/>
    <mergeCell ref="B4:B7"/>
    <mergeCell ref="B8:B13"/>
    <mergeCell ref="B27:B30"/>
    <mergeCell ref="C4:C6"/>
    <mergeCell ref="C8:C11"/>
    <mergeCell ref="C12:C13"/>
    <mergeCell ref="B14:B16"/>
    <mergeCell ref="C14:C16"/>
    <mergeCell ref="C17:C20"/>
    <mergeCell ref="B17:B21"/>
    <mergeCell ref="B22:B26"/>
    <mergeCell ref="C22:C25"/>
    <mergeCell ref="C27:C30"/>
    <mergeCell ref="I74:I80"/>
    <mergeCell ref="I81:I90"/>
    <mergeCell ref="I4:I17"/>
    <mergeCell ref="B69:B72"/>
    <mergeCell ref="C69:C72"/>
    <mergeCell ref="B68:D68"/>
    <mergeCell ref="B61:B63"/>
    <mergeCell ref="C59:C60"/>
    <mergeCell ref="C61:C63"/>
    <mergeCell ref="B59:B60"/>
    <mergeCell ref="B40:B43"/>
    <mergeCell ref="I39:I55"/>
    <mergeCell ref="I56:I63"/>
    <mergeCell ref="B36:B39"/>
    <mergeCell ref="C36:C39"/>
    <mergeCell ref="B31:B35"/>
    <mergeCell ref="I153:I160"/>
    <mergeCell ref="I161:I162"/>
    <mergeCell ref="I163:I165"/>
    <mergeCell ref="B73:B80"/>
    <mergeCell ref="C73:C80"/>
    <mergeCell ref="C81:C82"/>
    <mergeCell ref="B81:B82"/>
    <mergeCell ref="B83:B85"/>
    <mergeCell ref="C83:C85"/>
    <mergeCell ref="I103:I131"/>
    <mergeCell ref="I132:I137"/>
    <mergeCell ref="I138:I143"/>
    <mergeCell ref="I149:I152"/>
    <mergeCell ref="I91:I94"/>
    <mergeCell ref="I95:I102"/>
    <mergeCell ref="I64:I73"/>
  </mergeCells>
  <pageMargins left="0.7" right="0.7" top="0.75" bottom="0.75" header="0.3" footer="0.3"/>
  <pageSetup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G28"/>
  <sheetViews>
    <sheetView showGridLines="0" zoomScale="133" workbookViewId="0">
      <selection activeCell="B25" sqref="B25"/>
    </sheetView>
  </sheetViews>
  <sheetFormatPr baseColWidth="10" defaultColWidth="10.85546875" defaultRowHeight="12"/>
  <cols>
    <col min="1" max="1" width="42.28515625" style="2" customWidth="1"/>
    <col min="2" max="2" width="18.42578125" style="2" customWidth="1"/>
    <col min="3" max="3" width="13.7109375" style="2" bestFit="1" customWidth="1"/>
    <col min="4" max="4" width="10.140625" style="2" customWidth="1"/>
    <col min="5" max="5" width="10.28515625" style="2" bestFit="1" customWidth="1"/>
    <col min="6" max="6" width="17.85546875" style="2" customWidth="1"/>
    <col min="7" max="7" width="47" style="2" customWidth="1"/>
    <col min="8" max="16384" width="10.85546875" style="2"/>
  </cols>
  <sheetData>
    <row r="1" spans="1:7">
      <c r="A1" s="728" t="s">
        <v>455</v>
      </c>
      <c r="B1" s="728"/>
      <c r="C1" s="728"/>
      <c r="D1" s="728"/>
      <c r="E1" s="728"/>
      <c r="F1" s="728"/>
    </row>
    <row r="2" spans="1:7" ht="6.75" customHeight="1">
      <c r="A2" s="22"/>
    </row>
    <row r="3" spans="1:7" ht="26.25" customHeight="1">
      <c r="A3" s="878" t="s">
        <v>105</v>
      </c>
      <c r="B3" s="440" t="s">
        <v>456</v>
      </c>
      <c r="C3" s="878" t="s">
        <v>457</v>
      </c>
      <c r="D3" s="878" t="s">
        <v>458</v>
      </c>
      <c r="E3" s="878" t="s">
        <v>459</v>
      </c>
      <c r="F3" s="440" t="s">
        <v>456</v>
      </c>
      <c r="G3" s="736" t="s">
        <v>460</v>
      </c>
    </row>
    <row r="4" spans="1:7">
      <c r="A4" s="878"/>
      <c r="B4" s="440" t="s">
        <v>461</v>
      </c>
      <c r="C4" s="878"/>
      <c r="D4" s="878"/>
      <c r="E4" s="878"/>
      <c r="F4" s="440" t="s">
        <v>462</v>
      </c>
      <c r="G4" s="736"/>
    </row>
    <row r="5" spans="1:7">
      <c r="A5" s="25" t="str">
        <f>+'1.4 Costo de Capital'!A4</f>
        <v>Intangibles</v>
      </c>
      <c r="B5" s="202">
        <f>SUM(B6:B9)</f>
        <v>0</v>
      </c>
      <c r="C5" s="202">
        <f t="shared" ref="C5:F5" si="0">SUM(C6:C9)</f>
        <v>0</v>
      </c>
      <c r="D5" s="202">
        <f t="shared" si="0"/>
        <v>0</v>
      </c>
      <c r="E5" s="202">
        <f t="shared" si="0"/>
        <v>0</v>
      </c>
      <c r="F5" s="202">
        <f t="shared" si="0"/>
        <v>0</v>
      </c>
      <c r="G5" s="289"/>
    </row>
    <row r="6" spans="1:7">
      <c r="A6" s="12" t="str">
        <f>+'1.4 Costo de Capital'!A5</f>
        <v>Propiedad industrial</v>
      </c>
      <c r="B6" s="203"/>
      <c r="C6" s="203"/>
      <c r="D6" s="203"/>
      <c r="E6" s="203"/>
      <c r="F6" s="203"/>
      <c r="G6" s="289"/>
    </row>
    <row r="7" spans="1:7">
      <c r="A7" s="12" t="str">
        <f>+'1.4 Costo de Capital'!A6</f>
        <v>Concesiones administrativas</v>
      </c>
      <c r="B7" s="203"/>
      <c r="C7" s="203"/>
      <c r="D7" s="203"/>
      <c r="E7" s="203"/>
      <c r="F7" s="203"/>
      <c r="G7" s="289"/>
    </row>
    <row r="8" spans="1:7">
      <c r="A8" s="12" t="str">
        <f>+'1.4 Costo de Capital'!A7</f>
        <v>Aplicaciones informáticas Directas</v>
      </c>
      <c r="B8" s="203"/>
      <c r="C8" s="203"/>
      <c r="D8" s="203"/>
      <c r="E8" s="203"/>
      <c r="F8" s="203"/>
      <c r="G8" s="289"/>
    </row>
    <row r="9" spans="1:7">
      <c r="A9" s="12" t="str">
        <f>+'1.4 Costo de Capital'!A8</f>
        <v>Otros Intangibles Indirectos</v>
      </c>
      <c r="B9" s="203"/>
      <c r="C9" s="203"/>
      <c r="D9" s="203"/>
      <c r="E9" s="203"/>
      <c r="F9" s="203"/>
      <c r="G9" s="289"/>
    </row>
    <row r="10" spans="1:7">
      <c r="A10" s="25" t="str">
        <f>+'1.4 Costo de Capital'!A9</f>
        <v>Tangibles</v>
      </c>
      <c r="B10" s="202">
        <f>SUM(B11:B24)</f>
        <v>0</v>
      </c>
      <c r="C10" s="202">
        <f t="shared" ref="C10:F10" si="1">SUM(C11:C24)</f>
        <v>0</v>
      </c>
      <c r="D10" s="202">
        <f t="shared" si="1"/>
        <v>0</v>
      </c>
      <c r="E10" s="202">
        <f t="shared" si="1"/>
        <v>0</v>
      </c>
      <c r="F10" s="202">
        <f t="shared" si="1"/>
        <v>0</v>
      </c>
      <c r="G10" s="289"/>
    </row>
    <row r="11" spans="1:7">
      <c r="A11" s="12" t="str">
        <f>+'1.4 Costo de Capital'!A10</f>
        <v>Terrenos y Construcciones (directos)</v>
      </c>
      <c r="B11" s="203"/>
      <c r="C11" s="203"/>
      <c r="D11" s="203"/>
      <c r="E11" s="203"/>
      <c r="F11" s="203"/>
      <c r="G11" s="289"/>
    </row>
    <row r="12" spans="1:7">
      <c r="A12" s="12" t="str">
        <f>+'1.4 Costo de Capital'!A11</f>
        <v>Sistemas de energía</v>
      </c>
      <c r="B12" s="203"/>
      <c r="C12" s="203"/>
      <c r="D12" s="203"/>
      <c r="E12" s="203"/>
      <c r="F12" s="203"/>
      <c r="G12" s="289"/>
    </row>
    <row r="13" spans="1:7">
      <c r="A13" s="12" t="str">
        <f>+'1.4 Costo de Capital'!A12</f>
        <v>Aires acondicionados</v>
      </c>
      <c r="B13" s="203"/>
      <c r="C13" s="203"/>
      <c r="D13" s="203"/>
      <c r="E13" s="203"/>
      <c r="F13" s="203"/>
      <c r="G13" s="289"/>
    </row>
    <row r="14" spans="1:7" ht="24">
      <c r="A14" s="12" t="str">
        <f>+'1.4 Costo de Capital'!A13</f>
        <v>Infraestructuras de estaciones base de acceso (Torres)</v>
      </c>
      <c r="B14" s="203"/>
      <c r="C14" s="203"/>
      <c r="D14" s="203"/>
      <c r="E14" s="203"/>
      <c r="F14" s="203"/>
      <c r="G14" s="289"/>
    </row>
    <row r="15" spans="1:7">
      <c r="A15" s="12" t="str">
        <f>+'1.4 Costo de Capital'!A14</f>
        <v>Red de Núcleo</v>
      </c>
      <c r="B15" s="203"/>
      <c r="C15" s="203"/>
      <c r="D15" s="203"/>
      <c r="E15" s="203"/>
      <c r="F15" s="203"/>
      <c r="G15" s="289"/>
    </row>
    <row r="16" spans="1:7">
      <c r="A16" s="12" t="str">
        <f>+'1.4 Costo de Capital'!A15</f>
        <v>Red de Transmisión</v>
      </c>
      <c r="B16" s="203"/>
      <c r="C16" s="203"/>
      <c r="D16" s="203"/>
      <c r="E16" s="203"/>
      <c r="F16" s="203"/>
      <c r="G16" s="288"/>
    </row>
    <row r="17" spans="1:7">
      <c r="A17" s="12" t="str">
        <f>+'1.4 Costo de Capital'!A16</f>
        <v>Red de Conmutación</v>
      </c>
      <c r="B17" s="203"/>
      <c r="C17" s="203"/>
      <c r="D17" s="203"/>
      <c r="E17" s="203"/>
      <c r="F17" s="203"/>
      <c r="G17" s="288"/>
    </row>
    <row r="18" spans="1:7">
      <c r="A18" s="12" t="str">
        <f>+'1.4 Costo de Capital'!A17</f>
        <v xml:space="preserve">Red de Acceso </v>
      </c>
      <c r="B18" s="203"/>
      <c r="C18" s="203"/>
      <c r="D18" s="203"/>
      <c r="E18" s="203"/>
      <c r="F18" s="203"/>
      <c r="G18" s="288"/>
    </row>
    <row r="19" spans="1:7">
      <c r="A19" s="12" t="str">
        <f>+'1.4 Costo de Capital'!A18</f>
        <v>Equipos Terminales Acceso a Internet (Inventario)</v>
      </c>
      <c r="B19" s="203"/>
      <c r="C19" s="203"/>
      <c r="D19" s="203"/>
      <c r="E19" s="203"/>
      <c r="F19" s="203"/>
      <c r="G19" s="288"/>
    </row>
    <row r="20" spans="1:7" ht="24">
      <c r="A20" s="12" t="str">
        <f>+'1.4 Costo de Capital'!A19</f>
        <v>Equipos Terminales Acceso a Internet de las Cosas (IoT)  (Inventario)</v>
      </c>
      <c r="B20" s="203"/>
      <c r="C20" s="203"/>
      <c r="D20" s="203"/>
      <c r="E20" s="203"/>
      <c r="F20" s="203"/>
      <c r="G20" s="288"/>
    </row>
    <row r="21" spans="1:7">
      <c r="A21" s="12" t="str">
        <f>+'1.4 Costo de Capital'!A20</f>
        <v>Equipos (Terminales) Móviles  (Inventario)</v>
      </c>
      <c r="B21" s="203"/>
      <c r="C21" s="203"/>
      <c r="D21" s="203"/>
      <c r="E21" s="203"/>
      <c r="F21" s="203"/>
      <c r="G21" s="288"/>
    </row>
    <row r="22" spans="1:7">
      <c r="A22" s="12" t="str">
        <f>+'1.4 Costo de Capital'!A21</f>
        <v>Equipos Terminales Acceso a TV  (Inventario)</v>
      </c>
      <c r="B22" s="203"/>
      <c r="C22" s="203"/>
      <c r="D22" s="203"/>
      <c r="E22" s="203"/>
      <c r="F22" s="203"/>
      <c r="G22" s="288"/>
    </row>
    <row r="23" spans="1:7">
      <c r="A23" s="12" t="str">
        <f>+'1.4 Costo de Capital'!A22</f>
        <v>Terrenos y Construcciones (indirectos)</v>
      </c>
      <c r="B23" s="203"/>
      <c r="C23" s="203"/>
      <c r="D23" s="203"/>
      <c r="E23" s="203"/>
      <c r="F23" s="203"/>
      <c r="G23" s="288"/>
    </row>
    <row r="24" spans="1:7">
      <c r="A24" s="12" t="str">
        <f>+'1.4 Costo de Capital'!A23</f>
        <v>Otros Activos (indirectos)</v>
      </c>
      <c r="B24" s="203"/>
      <c r="C24" s="203"/>
      <c r="D24" s="203"/>
      <c r="E24" s="203"/>
      <c r="F24" s="203"/>
      <c r="G24" s="288"/>
    </row>
    <row r="25" spans="1:7" s="28" customFormat="1">
      <c r="A25" s="25" t="str">
        <f>+'1.4 Costo de Capital'!A24</f>
        <v>TOTAL ACTIVOS RELEVANTES</v>
      </c>
      <c r="B25" s="202">
        <f>+B5+B10</f>
        <v>0</v>
      </c>
      <c r="C25" s="202">
        <f t="shared" ref="C25:F25" si="2">+C5+C10</f>
        <v>0</v>
      </c>
      <c r="D25" s="202">
        <f t="shared" si="2"/>
        <v>0</v>
      </c>
      <c r="E25" s="202">
        <f t="shared" si="2"/>
        <v>0</v>
      </c>
      <c r="F25" s="202">
        <f t="shared" si="2"/>
        <v>0</v>
      </c>
      <c r="G25" s="288"/>
    </row>
    <row r="26" spans="1:7">
      <c r="A26" s="431"/>
    </row>
    <row r="27" spans="1:7">
      <c r="A27" s="22"/>
    </row>
    <row r="28" spans="1:7">
      <c r="A28" s="22"/>
    </row>
  </sheetData>
  <mergeCells count="6">
    <mergeCell ref="G3:G4"/>
    <mergeCell ref="A1:F1"/>
    <mergeCell ref="A3:A4"/>
    <mergeCell ref="C3:C4"/>
    <mergeCell ref="D3:D4"/>
    <mergeCell ref="E3:E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sheetPr>
  <dimension ref="A1:I27"/>
  <sheetViews>
    <sheetView showGridLines="0" zoomScale="125" workbookViewId="0">
      <selection activeCell="B10" sqref="B10"/>
    </sheetView>
  </sheetViews>
  <sheetFormatPr baseColWidth="10" defaultColWidth="10.85546875" defaultRowHeight="12"/>
  <cols>
    <col min="1" max="1" width="42.28515625" style="2" customWidth="1"/>
    <col min="2" max="2" width="13.7109375" style="2" bestFit="1" customWidth="1"/>
    <col min="3" max="3" width="10.140625" style="2" customWidth="1"/>
    <col min="4" max="4" width="10.28515625" style="2" bestFit="1" customWidth="1"/>
    <col min="5" max="5" width="15" style="2" customWidth="1"/>
    <col min="6" max="6" width="14.28515625" style="2" customWidth="1"/>
    <col min="7" max="7" width="16.140625" style="2" customWidth="1"/>
    <col min="8" max="9" width="11.85546875" style="2" customWidth="1"/>
    <col min="10" max="16384" width="10.85546875" style="2"/>
  </cols>
  <sheetData>
    <row r="1" spans="1:9" ht="12.75">
      <c r="A1" s="294" t="s">
        <v>463</v>
      </c>
      <c r="B1" s="293"/>
      <c r="C1" s="293"/>
      <c r="D1" s="293"/>
      <c r="E1" s="293"/>
      <c r="F1" s="293"/>
      <c r="G1" s="293"/>
    </row>
    <row r="2" spans="1:9" ht="6.75" customHeight="1">
      <c r="A2" s="22"/>
    </row>
    <row r="3" spans="1:9" ht="41.1" customHeight="1">
      <c r="A3" s="204" t="s">
        <v>105</v>
      </c>
      <c r="B3" s="29" t="s">
        <v>464</v>
      </c>
      <c r="C3" s="29" t="s">
        <v>465</v>
      </c>
      <c r="D3" s="440" t="s">
        <v>466</v>
      </c>
      <c r="E3" s="29" t="s">
        <v>467</v>
      </c>
      <c r="F3" s="29" t="s">
        <v>468</v>
      </c>
      <c r="G3" s="29" t="s">
        <v>469</v>
      </c>
      <c r="H3" s="440" t="s">
        <v>470</v>
      </c>
      <c r="I3" s="440" t="s">
        <v>471</v>
      </c>
    </row>
    <row r="4" spans="1:9">
      <c r="A4" s="25" t="str">
        <f>+'1.4 Costo de Capital'!A4</f>
        <v>Intangibles</v>
      </c>
      <c r="B4" s="216"/>
      <c r="C4" s="202">
        <f t="shared" ref="C4:G4" si="0">SUM(C5:C8)</f>
        <v>0</v>
      </c>
      <c r="D4" s="202">
        <f t="shared" si="0"/>
        <v>0</v>
      </c>
      <c r="E4" s="202">
        <f t="shared" si="0"/>
        <v>0</v>
      </c>
      <c r="F4" s="202">
        <f t="shared" si="0"/>
        <v>0</v>
      </c>
      <c r="G4" s="202">
        <f t="shared" si="0"/>
        <v>0</v>
      </c>
      <c r="H4" s="217"/>
      <c r="I4" s="217"/>
    </row>
    <row r="5" spans="1:9">
      <c r="A5" s="12" t="str">
        <f>+'1.4 Costo de Capital'!A5</f>
        <v>Propiedad industrial</v>
      </c>
      <c r="B5" s="30"/>
      <c r="C5" s="203"/>
      <c r="D5" s="203"/>
      <c r="E5" s="203"/>
      <c r="F5" s="203"/>
      <c r="G5" s="203"/>
      <c r="H5" s="218"/>
      <c r="I5" s="218"/>
    </row>
    <row r="6" spans="1:9">
      <c r="A6" s="12" t="str">
        <f>+'1.4 Costo de Capital'!A6</f>
        <v>Concesiones administrativas</v>
      </c>
      <c r="B6" s="30"/>
      <c r="C6" s="203"/>
      <c r="D6" s="203"/>
      <c r="E6" s="203"/>
      <c r="F6" s="203"/>
      <c r="G6" s="203"/>
      <c r="H6" s="218"/>
      <c r="I6" s="218"/>
    </row>
    <row r="7" spans="1:9">
      <c r="A7" s="12" t="str">
        <f>+'1.4 Costo de Capital'!A7</f>
        <v>Aplicaciones informáticas Directas</v>
      </c>
      <c r="B7" s="30"/>
      <c r="C7" s="203"/>
      <c r="D7" s="203"/>
      <c r="E7" s="203"/>
      <c r="F7" s="203"/>
      <c r="G7" s="203"/>
      <c r="H7" s="218"/>
      <c r="I7" s="218"/>
    </row>
    <row r="8" spans="1:9">
      <c r="A8" s="12" t="str">
        <f>+'1.4 Costo de Capital'!A8</f>
        <v>Otros Intangibles Indirectos</v>
      </c>
      <c r="B8" s="30"/>
      <c r="C8" s="203"/>
      <c r="D8" s="203"/>
      <c r="E8" s="203"/>
      <c r="F8" s="203"/>
      <c r="G8" s="203"/>
      <c r="H8" s="218"/>
      <c r="I8" s="218"/>
    </row>
    <row r="9" spans="1:9">
      <c r="A9" s="25" t="str">
        <f>+'1.4 Costo de Capital'!A9</f>
        <v>Tangibles</v>
      </c>
      <c r="B9" s="216"/>
      <c r="C9" s="202">
        <f>SUM(C10:C23)</f>
        <v>0</v>
      </c>
      <c r="D9" s="202">
        <f t="shared" ref="D9:G9" si="1">SUM(D10:D23)</f>
        <v>0</v>
      </c>
      <c r="E9" s="202">
        <f t="shared" si="1"/>
        <v>0</v>
      </c>
      <c r="F9" s="202">
        <f t="shared" si="1"/>
        <v>0</v>
      </c>
      <c r="G9" s="202">
        <f t="shared" si="1"/>
        <v>0</v>
      </c>
      <c r="H9" s="217"/>
      <c r="I9" s="217"/>
    </row>
    <row r="10" spans="1:9">
      <c r="A10" s="12" t="str">
        <f>+'1.4 Costo de Capital'!A10</f>
        <v>Terrenos y Construcciones (directos)</v>
      </c>
      <c r="B10" s="30"/>
      <c r="C10" s="203"/>
      <c r="D10" s="203"/>
      <c r="E10" s="203"/>
      <c r="F10" s="203"/>
      <c r="G10" s="203"/>
      <c r="H10" s="218"/>
      <c r="I10" s="218"/>
    </row>
    <row r="11" spans="1:9">
      <c r="A11" s="12" t="str">
        <f>+'1.4 Costo de Capital'!A11</f>
        <v>Sistemas de energía</v>
      </c>
      <c r="B11" s="30"/>
      <c r="C11" s="203"/>
      <c r="D11" s="203"/>
      <c r="E11" s="203"/>
      <c r="F11" s="203"/>
      <c r="G11" s="203"/>
      <c r="H11" s="218"/>
      <c r="I11" s="218"/>
    </row>
    <row r="12" spans="1:9">
      <c r="A12" s="12" t="str">
        <f>+'1.4 Costo de Capital'!A12</f>
        <v>Aires acondicionados</v>
      </c>
      <c r="B12" s="30"/>
      <c r="C12" s="203"/>
      <c r="D12" s="203"/>
      <c r="E12" s="203"/>
      <c r="F12" s="203"/>
      <c r="G12" s="203"/>
      <c r="H12" s="218"/>
      <c r="I12" s="218"/>
    </row>
    <row r="13" spans="1:9" ht="24">
      <c r="A13" s="12" t="str">
        <f>+'1.4 Costo de Capital'!A13</f>
        <v>Infraestructuras de estaciones base de acceso (Torres)</v>
      </c>
      <c r="B13" s="30"/>
      <c r="C13" s="203"/>
      <c r="D13" s="203"/>
      <c r="E13" s="203"/>
      <c r="F13" s="203"/>
      <c r="G13" s="203"/>
      <c r="H13" s="218"/>
      <c r="I13" s="218"/>
    </row>
    <row r="14" spans="1:9">
      <c r="A14" s="12" t="str">
        <f>+'1.4 Costo de Capital'!A14</f>
        <v>Red de Núcleo</v>
      </c>
      <c r="B14" s="30"/>
      <c r="C14" s="203"/>
      <c r="D14" s="203"/>
      <c r="E14" s="203"/>
      <c r="F14" s="203"/>
      <c r="G14" s="203"/>
      <c r="H14" s="218"/>
      <c r="I14" s="218"/>
    </row>
    <row r="15" spans="1:9">
      <c r="A15" s="12" t="str">
        <f>+'1.4 Costo de Capital'!A15</f>
        <v>Red de Transmisión</v>
      </c>
      <c r="B15" s="30"/>
      <c r="C15" s="203"/>
      <c r="D15" s="203"/>
      <c r="E15" s="203"/>
      <c r="F15" s="203"/>
      <c r="G15" s="203"/>
      <c r="H15" s="218"/>
      <c r="I15" s="218"/>
    </row>
    <row r="16" spans="1:9">
      <c r="A16" s="12" t="str">
        <f>+'1.4 Costo de Capital'!A16</f>
        <v>Red de Conmutación</v>
      </c>
      <c r="B16" s="30"/>
      <c r="C16" s="203"/>
      <c r="D16" s="203"/>
      <c r="E16" s="203"/>
      <c r="F16" s="203"/>
      <c r="G16" s="203"/>
      <c r="H16" s="218"/>
      <c r="I16" s="218"/>
    </row>
    <row r="17" spans="1:9">
      <c r="A17" s="12" t="str">
        <f>+'1.4 Costo de Capital'!A17</f>
        <v xml:space="preserve">Red de Acceso </v>
      </c>
      <c r="B17" s="30"/>
      <c r="C17" s="203"/>
      <c r="D17" s="203"/>
      <c r="E17" s="203"/>
      <c r="F17" s="203"/>
      <c r="G17" s="203"/>
      <c r="H17" s="218"/>
      <c r="I17" s="218"/>
    </row>
    <row r="18" spans="1:9">
      <c r="A18" s="12" t="str">
        <f>+'1.4 Costo de Capital'!A18</f>
        <v>Equipos Terminales Acceso a Internet (Inventario)</v>
      </c>
      <c r="B18" s="30"/>
      <c r="C18" s="203"/>
      <c r="D18" s="203"/>
      <c r="E18" s="203"/>
      <c r="F18" s="203"/>
      <c r="G18" s="203"/>
      <c r="H18" s="218"/>
      <c r="I18" s="218"/>
    </row>
    <row r="19" spans="1:9" ht="24">
      <c r="A19" s="12" t="str">
        <f>+'1.4 Costo de Capital'!A19</f>
        <v>Equipos Terminales Acceso a Internet de las Cosas (IoT)  (Inventario)</v>
      </c>
      <c r="B19" s="30"/>
      <c r="C19" s="203"/>
      <c r="D19" s="203"/>
      <c r="E19" s="203"/>
      <c r="F19" s="203"/>
      <c r="G19" s="203"/>
      <c r="H19" s="218"/>
      <c r="I19" s="218"/>
    </row>
    <row r="20" spans="1:9">
      <c r="A20" s="12" t="str">
        <f>+'1.4 Costo de Capital'!A20</f>
        <v>Equipos (Terminales) Móviles  (Inventario)</v>
      </c>
      <c r="B20" s="30"/>
      <c r="C20" s="203"/>
      <c r="D20" s="203"/>
      <c r="E20" s="203"/>
      <c r="F20" s="203"/>
      <c r="G20" s="203"/>
      <c r="H20" s="218"/>
      <c r="I20" s="218"/>
    </row>
    <row r="21" spans="1:9">
      <c r="A21" s="12" t="str">
        <f>+'1.4 Costo de Capital'!A21</f>
        <v>Equipos Terminales Acceso a TV  (Inventario)</v>
      </c>
      <c r="B21" s="30"/>
      <c r="C21" s="203"/>
      <c r="D21" s="203"/>
      <c r="E21" s="203"/>
      <c r="F21" s="203"/>
      <c r="G21" s="203"/>
      <c r="H21" s="218"/>
      <c r="I21" s="218"/>
    </row>
    <row r="22" spans="1:9">
      <c r="A22" s="12" t="str">
        <f>+'1.4 Costo de Capital'!A22</f>
        <v>Terrenos y Construcciones (indirectos)</v>
      </c>
      <c r="B22" s="30"/>
      <c r="C22" s="203"/>
      <c r="D22" s="203"/>
      <c r="E22" s="203"/>
      <c r="F22" s="203"/>
      <c r="G22" s="203"/>
      <c r="H22" s="218"/>
      <c r="I22" s="218"/>
    </row>
    <row r="23" spans="1:9">
      <c r="A23" s="12" t="str">
        <f>+'1.4 Costo de Capital'!A23</f>
        <v>Otros Activos (indirectos)</v>
      </c>
      <c r="B23" s="30"/>
      <c r="C23" s="203"/>
      <c r="D23" s="203"/>
      <c r="E23" s="203"/>
      <c r="F23" s="203"/>
      <c r="G23" s="203"/>
      <c r="H23" s="218"/>
      <c r="I23" s="218"/>
    </row>
    <row r="24" spans="1:9" s="28" customFormat="1">
      <c r="A24" s="25" t="str">
        <f>+'1.4 Costo de Capital'!A24</f>
        <v>TOTAL ACTIVOS RELEVANTES</v>
      </c>
      <c r="B24" s="216"/>
      <c r="C24" s="202">
        <f>+C4+C9</f>
        <v>0</v>
      </c>
      <c r="D24" s="202">
        <f t="shared" ref="D24:G24" si="2">+D4+D9</f>
        <v>0</v>
      </c>
      <c r="E24" s="202">
        <f t="shared" si="2"/>
        <v>0</v>
      </c>
      <c r="F24" s="202">
        <f t="shared" si="2"/>
        <v>0</v>
      </c>
      <c r="G24" s="202">
        <f t="shared" si="2"/>
        <v>0</v>
      </c>
      <c r="H24" s="217"/>
      <c r="I24" s="217"/>
    </row>
    <row r="25" spans="1:9">
      <c r="A25" s="431"/>
      <c r="H25" s="219"/>
      <c r="I25" s="219"/>
    </row>
    <row r="26" spans="1:9">
      <c r="A26" s="22"/>
      <c r="H26" s="219"/>
      <c r="I26" s="219"/>
    </row>
    <row r="27" spans="1:9">
      <c r="A27" s="22"/>
      <c r="H27" s="219"/>
      <c r="I27" s="2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CW121"/>
  <sheetViews>
    <sheetView topLeftCell="C1" workbookViewId="0">
      <selection activeCell="F7" sqref="F7"/>
    </sheetView>
  </sheetViews>
  <sheetFormatPr baseColWidth="10" defaultColWidth="11.42578125" defaultRowHeight="15"/>
  <cols>
    <col min="1" max="1" width="13.85546875" customWidth="1"/>
    <col min="2" max="2" width="17.7109375" customWidth="1"/>
    <col min="3" max="3" width="29.7109375" customWidth="1"/>
    <col min="4" max="4" width="12.140625" bestFit="1" customWidth="1"/>
    <col min="9" max="9" width="14.42578125" customWidth="1"/>
    <col min="14" max="14" width="11.42578125" customWidth="1"/>
    <col min="15" max="15" width="15" customWidth="1"/>
    <col min="16" max="16" width="12.42578125" customWidth="1"/>
    <col min="21" max="21" width="12.140625" customWidth="1"/>
    <col min="28" max="28" width="12.85546875" customWidth="1"/>
    <col min="29" max="29" width="13.7109375" customWidth="1"/>
    <col min="31" max="31" width="15.7109375" customWidth="1"/>
    <col min="32" max="32" width="14" customWidth="1"/>
    <col min="36" max="36" width="13.85546875" customWidth="1"/>
    <col min="37" max="37" width="13.28515625" customWidth="1"/>
    <col min="47" max="47" width="12.28515625" customWidth="1"/>
    <col min="49" max="49" width="12.85546875" customWidth="1"/>
    <col min="53" max="53" width="12.85546875" customWidth="1"/>
    <col min="54" max="55" width="13.7109375" customWidth="1"/>
    <col min="56" max="56" width="12.7109375" customWidth="1"/>
    <col min="57" max="57" width="12" customWidth="1"/>
    <col min="58" max="58" width="11.85546875" customWidth="1"/>
    <col min="59" max="59" width="13" customWidth="1"/>
    <col min="60" max="60" width="13.85546875" customWidth="1"/>
    <col min="61" max="61" width="14" customWidth="1"/>
    <col min="62" max="62" width="14.7109375" customWidth="1"/>
    <col min="63" max="63" width="14.85546875" customWidth="1"/>
    <col min="64" max="64" width="15.140625" customWidth="1"/>
    <col min="66" max="66" width="13.140625" bestFit="1" customWidth="1"/>
    <col min="67" max="67" width="13.140625" customWidth="1"/>
    <col min="68" max="71" width="12.85546875" customWidth="1"/>
    <col min="73" max="73" width="12.42578125" customWidth="1"/>
    <col min="80" max="80" width="12" customWidth="1"/>
    <col min="81" max="81" width="11.85546875" customWidth="1"/>
    <col min="82" max="82" width="11.7109375" customWidth="1"/>
    <col min="83" max="83" width="12.140625" customWidth="1"/>
    <col min="85" max="85" width="13.28515625" customWidth="1"/>
    <col min="87" max="87" width="14.28515625" customWidth="1"/>
    <col min="90" max="90" width="12.85546875" customWidth="1"/>
    <col min="91" max="92" width="14.28515625" customWidth="1"/>
    <col min="93" max="93" width="12.28515625" customWidth="1"/>
    <col min="95" max="96" width="12.85546875" customWidth="1"/>
    <col min="97" max="97" width="58" customWidth="1"/>
    <col min="98" max="98" width="11.42578125" style="67"/>
    <col min="99" max="99" width="11.42578125" style="46"/>
  </cols>
  <sheetData>
    <row r="1" spans="1:101" s="67" customFormat="1" ht="23.1" customHeight="1" thickBot="1">
      <c r="A1" s="557" t="s">
        <v>29</v>
      </c>
      <c r="B1" s="558"/>
      <c r="C1" s="558"/>
      <c r="D1" s="559"/>
      <c r="E1" s="567" t="s">
        <v>30</v>
      </c>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8"/>
      <c r="AT1" s="568"/>
      <c r="AU1" s="568"/>
      <c r="AV1" s="568"/>
      <c r="AW1" s="568"/>
      <c r="AX1" s="568"/>
      <c r="AY1" s="568"/>
      <c r="AZ1" s="568"/>
      <c r="BA1" s="568"/>
      <c r="BB1" s="555" t="s">
        <v>31</v>
      </c>
      <c r="BC1" s="555"/>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6"/>
      <c r="CR1" s="522" t="s">
        <v>32</v>
      </c>
      <c r="CS1" s="552" t="s">
        <v>33</v>
      </c>
      <c r="CU1" s="46"/>
    </row>
    <row r="2" spans="1:101" s="80" customFormat="1" ht="15" customHeight="1">
      <c r="A2" s="560" t="s">
        <v>34</v>
      </c>
      <c r="B2" s="569" t="s">
        <v>35</v>
      </c>
      <c r="C2" s="562" t="s">
        <v>36</v>
      </c>
      <c r="D2" s="564" t="s">
        <v>37</v>
      </c>
      <c r="E2" s="566" t="s">
        <v>3</v>
      </c>
      <c r="F2" s="535"/>
      <c r="G2" s="535"/>
      <c r="H2" s="535"/>
      <c r="I2" s="536"/>
      <c r="J2" s="528" t="s">
        <v>38</v>
      </c>
      <c r="K2" s="529"/>
      <c r="L2" s="529"/>
      <c r="M2" s="529"/>
      <c r="N2" s="529"/>
      <c r="O2" s="530"/>
      <c r="P2" s="528" t="s">
        <v>5</v>
      </c>
      <c r="Q2" s="529"/>
      <c r="R2" s="529"/>
      <c r="S2" s="529"/>
      <c r="T2" s="530"/>
      <c r="U2" s="528" t="s">
        <v>6</v>
      </c>
      <c r="V2" s="529"/>
      <c r="W2" s="529"/>
      <c r="X2" s="529"/>
      <c r="Y2" s="529"/>
      <c r="Z2" s="529"/>
      <c r="AA2" s="530"/>
      <c r="AB2" s="528" t="s">
        <v>39</v>
      </c>
      <c r="AC2" s="529"/>
      <c r="AD2" s="529"/>
      <c r="AE2" s="529"/>
      <c r="AF2" s="529"/>
      <c r="AG2" s="529"/>
      <c r="AH2" s="529"/>
      <c r="AI2" s="529"/>
      <c r="AJ2" s="529"/>
      <c r="AK2" s="529"/>
      <c r="AL2" s="530"/>
      <c r="AM2" s="528" t="s">
        <v>40</v>
      </c>
      <c r="AN2" s="529"/>
      <c r="AO2" s="529"/>
      <c r="AP2" s="529"/>
      <c r="AQ2" s="529"/>
      <c r="AR2" s="530"/>
      <c r="AS2" s="528" t="s">
        <v>41</v>
      </c>
      <c r="AT2" s="529"/>
      <c r="AU2" s="529"/>
      <c r="AV2" s="529"/>
      <c r="AW2" s="530"/>
      <c r="AX2" s="528" t="s">
        <v>10</v>
      </c>
      <c r="AY2" s="529"/>
      <c r="AZ2" s="529"/>
      <c r="BA2" s="530"/>
      <c r="BB2" s="531" t="s">
        <v>42</v>
      </c>
      <c r="BC2" s="532"/>
      <c r="BD2" s="532"/>
      <c r="BE2" s="532"/>
      <c r="BF2" s="532"/>
      <c r="BG2" s="532"/>
      <c r="BH2" s="532"/>
      <c r="BI2" s="532"/>
      <c r="BJ2" s="532"/>
      <c r="BK2" s="532"/>
      <c r="BL2" s="532"/>
      <c r="BM2" s="533"/>
      <c r="BN2" s="531" t="s">
        <v>43</v>
      </c>
      <c r="BO2" s="532"/>
      <c r="BP2" s="532"/>
      <c r="BQ2" s="532"/>
      <c r="BR2" s="532"/>
      <c r="BS2" s="532"/>
      <c r="BT2" s="532"/>
      <c r="BU2" s="532"/>
      <c r="BV2" s="532"/>
      <c r="BW2" s="532"/>
      <c r="BX2" s="532"/>
      <c r="BY2" s="532"/>
      <c r="BZ2" s="532"/>
      <c r="CA2" s="532"/>
      <c r="CB2" s="532"/>
      <c r="CC2" s="532"/>
      <c r="CD2" s="532"/>
      <c r="CE2" s="532"/>
      <c r="CF2" s="532"/>
      <c r="CG2" s="532"/>
      <c r="CH2" s="533"/>
      <c r="CI2" s="531" t="s">
        <v>5</v>
      </c>
      <c r="CJ2" s="532"/>
      <c r="CK2" s="532"/>
      <c r="CL2" s="533"/>
      <c r="CM2" s="531" t="s">
        <v>15</v>
      </c>
      <c r="CN2" s="532"/>
      <c r="CO2" s="532"/>
      <c r="CP2" s="532"/>
      <c r="CQ2" s="533"/>
      <c r="CR2" s="523"/>
      <c r="CS2" s="553"/>
      <c r="CT2" s="46"/>
      <c r="CU2" s="46"/>
    </row>
    <row r="3" spans="1:101" ht="90.75" thickBot="1">
      <c r="A3" s="561"/>
      <c r="B3" s="570"/>
      <c r="C3" s="563"/>
      <c r="D3" s="565"/>
      <c r="E3" s="113" t="s">
        <v>44</v>
      </c>
      <c r="F3" s="110" t="str">
        <f>+'2.1, 2.2, 2.3 FIJO VOZ'!D4</f>
        <v xml:space="preserve">Local </v>
      </c>
      <c r="G3" s="110" t="str">
        <f>+'2.1, 2.2, 2.3 FIJO VOZ'!E4</f>
        <v>Fijo - móvil</v>
      </c>
      <c r="H3" s="110" t="str">
        <f>+'2.1, 2.2, 2.3 FIJO VOZ'!F4</f>
        <v>Conexión (Instalación)</v>
      </c>
      <c r="I3" s="110" t="str">
        <f>+'2.1, 2.2, 2.3 FIJO VOZ'!G4</f>
        <v xml:space="preserve">Otros Servicios </v>
      </c>
      <c r="J3" s="113" t="s">
        <v>44</v>
      </c>
      <c r="K3" s="110" t="str">
        <f>+'2.4, 2.5, 2.6 MOVIL VOZ '!D5</f>
        <v>Móvil-Móvil</v>
      </c>
      <c r="L3" s="110" t="str">
        <f>+'2.4, 2.5, 2.6 MOVIL VOZ '!E5</f>
        <v>Fijo-Móvil *</v>
      </c>
      <c r="M3" s="110" t="str">
        <f>+'2.4, 2.5, 2.6 MOVIL VOZ '!F5</f>
        <v>Móvil-Fijo</v>
      </c>
      <c r="N3" s="110" t="str">
        <f>+'2.4, 2.5, 2.6 MOVIL VOZ '!G5</f>
        <v>Roaming Internacional Outbound</v>
      </c>
      <c r="O3" s="110" t="str">
        <f>+'2.4, 2.5, 2.6 MOVIL VOZ '!H4</f>
        <v>Otros Servicios</v>
      </c>
      <c r="P3" s="113" t="s">
        <v>44</v>
      </c>
      <c r="Q3" s="110" t="str">
        <f>+'2.7, 2.8, 2.9 LD'!D4</f>
        <v>Fijo - Nacional</v>
      </c>
      <c r="R3" s="110" t="str">
        <f>+'2.7, 2.8, 2.9 LD'!E4</f>
        <v>Fijo - Internacional</v>
      </c>
      <c r="S3" s="110" t="str">
        <f>+'2.7, 2.8, 2.9 LD'!F4</f>
        <v>Móvil - Internacional</v>
      </c>
      <c r="T3" s="112" t="str">
        <f>+'2.7, 2.8, 2.9 LD'!G4</f>
        <v>Otros Ingresos Minoristas</v>
      </c>
      <c r="U3" s="113" t="s">
        <v>44</v>
      </c>
      <c r="V3" s="110" t="str">
        <f>CONCATENATE(+'2.10, 2.11, 2.12 INTERNET FIJO'!D5, "  (",('2.10, 2.11, 2.12 INTERNET FIJO'!$D4),")")</f>
        <v>Internet  (Ingresos Residencial )</v>
      </c>
      <c r="W3" s="110" t="str">
        <f>CONCATENATE(+'2.10, 2.11, 2.12 INTERNET FIJO'!E5, "  (",('2.10, 2.11, 2.12 INTERNET FIJO'!$D4),")")</f>
        <v>Conexión  (Ingresos Residencial )</v>
      </c>
      <c r="X3" s="110" t="str">
        <f>CONCATENATE(+'2.10, 2.11, 2.12 INTERNET FIJO'!F5, "  (",('2.10, 2.11, 2.12 INTERNET FIJO'!$D4),")")</f>
        <v>Otros Servicios  (Ingresos Residencial )</v>
      </c>
      <c r="Y3" s="110" t="str">
        <f>CONCATENATE(+'2.10, 2.11, 2.12 INTERNET FIJO'!G5, "  (",('2.10, 2.11, 2.12 INTERNET FIJO'!$G4),")")</f>
        <v>Internet  (Ingresos Corporativo)</v>
      </c>
      <c r="Z3" s="110" t="str">
        <f>CONCATENATE(+'2.10, 2.11, 2.12 INTERNET FIJO'!H5, "  (",('2.10, 2.11, 2.12 INTERNET FIJO'!$G4),")")</f>
        <v>Conexión   (Ingresos Corporativo)</v>
      </c>
      <c r="AA3" s="112" t="str">
        <f>CONCATENATE(+'2.10, 2.11, 2.12 INTERNET FIJO'!I5, "  (",('2.10, 2.11, 2.12 INTERNET FIJO'!$G4),")")</f>
        <v>Otros Servicios  (Ingresos Corporativo)</v>
      </c>
      <c r="AB3" s="113" t="s">
        <v>44</v>
      </c>
      <c r="AC3" s="110" t="str">
        <f>CONCATENATE(+'2.13, 2.14, 2.15 INTERNET MOVIL'!D5, "  (",('2.13, 2.14, 2.15 INTERNET MOVIL'!$D4),")")</f>
        <v>Internet  (Ingresos por Demanda)</v>
      </c>
      <c r="AD3" s="110" t="str">
        <f>CONCATENATE(+'2.13, 2.14, 2.15 INTERNET MOVIL'!E5, "  (",('2.13, 2.14, 2.15 INTERNET MOVIL'!$D4),")")</f>
        <v>Apps  (Ingresos por Demanda)</v>
      </c>
      <c r="AE3" s="110" t="str">
        <f>CONCATENATE(+'2.13, 2.14, 2.15 INTERNET MOVIL'!F5, "  (",('2.13, 2.14, 2.15 INTERNET MOVIL'!$D4),")")</f>
        <v>Roaming Internacional Outbound  (Ingresos por Demanda)</v>
      </c>
      <c r="AF3" s="110" t="str">
        <f>CONCATENATE(+'2.13, 2.14, 2.15 INTERNET MOVIL'!G5, "  (",('2.13, 2.14, 2.15 INTERNET MOVIL'!$D4),")")</f>
        <v>Internet de las Cosas (IoT)  (Ingresos por Demanda)</v>
      </c>
      <c r="AG3" s="110" t="str">
        <f>CONCATENATE(+'2.13, 2.14, 2.15 INTERNET MOVIL'!H5, "  (",('2.13, 2.14, 2.15 INTERNET MOVIL'!$D4),")")</f>
        <v>Otros Servicios  (Ingresos por Demanda)</v>
      </c>
      <c r="AH3" s="110" t="str">
        <f>CONCATENATE(+'2.13, 2.14, 2.15 INTERNET MOVIL'!I5, "  (",('2.13, 2.14, 2.15 INTERNET MOVIL'!$I4),")")</f>
        <v>Internet  (Ingresos por Suscripción)</v>
      </c>
      <c r="AI3" s="110" t="str">
        <f>CONCATENATE(+'2.13, 2.14, 2.15 INTERNET MOVIL'!J5, "  (",('2.13, 2.14, 2.15 INTERNET MOVIL'!$I4),")")</f>
        <v>Apps  (Ingresos por Suscripción)</v>
      </c>
      <c r="AJ3" s="110" t="str">
        <f>CONCATENATE(+'2.13, 2.14, 2.15 INTERNET MOVIL'!K5, "  (",('2.13, 2.14, 2.15 INTERNET MOVIL'!$I4),")")</f>
        <v>Roaming Internacional Outbound  (Ingresos por Suscripción)</v>
      </c>
      <c r="AK3" s="110" t="str">
        <f>CONCATENATE(+'2.13, 2.14, 2.15 INTERNET MOVIL'!L5, "  (",('2.13, 2.14, 2.15 INTERNET MOVIL'!$I4),")")</f>
        <v>Internet de las Cosas (IoT)  - M2M  (Ingresos por Suscripción)</v>
      </c>
      <c r="AL3" s="112" t="str">
        <f>CONCATENATE(+'2.13, 2.14, 2.15 INTERNET MOVIL'!M5, "  (",('2.13, 2.14, 2.15 INTERNET MOVIL'!$I4),")")</f>
        <v>Otros Servicios  (Ingresos por Suscripción)</v>
      </c>
      <c r="AM3" s="113" t="s">
        <v>44</v>
      </c>
      <c r="AN3" s="110" t="str">
        <f>+'2.16, 2.17, 2.18 TELEVISION '!D5</f>
        <v>Cargo Fijo</v>
      </c>
      <c r="AO3" s="110" t="str">
        <f>CONCATENATE(+'2.16, 2.17, 2.18 TELEVISION '!E5, "  (",(+'2.16, 2.17, 2.18 TELEVISION '!E6),")")</f>
        <v>TV por Demanda  (PPV)</v>
      </c>
      <c r="AP3" s="110" t="str">
        <f>CONCATENATE(+'2.16, 2.17, 2.18 TELEVISION '!E5, "  (",(+'2.16, 2.17, 2.18 TELEVISION '!F6),")")</f>
        <v>TV por Demanda  (Video por Demanda)</v>
      </c>
      <c r="AQ3" s="110" t="str">
        <f>+'2.16, 2.17, 2.18 TELEVISION '!G5</f>
        <v>Conexión</v>
      </c>
      <c r="AR3" s="112" t="str">
        <f>+'2.16, 2.17, 2.18 TELEVISION '!H5</f>
        <v>Otros Servicios</v>
      </c>
      <c r="AS3" s="113" t="s">
        <v>44</v>
      </c>
      <c r="AT3" s="110" t="str">
        <f>CONCATENATE(+'2.19, 2.20, 2.21 SMS'!D5, "  (",(+'2.19, 2.20, 2.21 SMS'!D6),")")</f>
        <v>Ingreso consumo  (Nacional)</v>
      </c>
      <c r="AU3" s="110" t="str">
        <f>CONCATENATE(+'2.19, 2.20, 2.21 SMS'!D5, "  (",(+'2.19, 2.20, 2.21 SMS'!E6),")")</f>
        <v>Ingreso consumo  (Internacional)</v>
      </c>
      <c r="AV3" s="110" t="str">
        <f>+'2.19, 2.20, 2.21 SMS'!F5</f>
        <v>Roaming Internacional Outbound</v>
      </c>
      <c r="AW3" s="112" t="str">
        <f>+'2.19, 2.20, 2.21 SMS'!G5</f>
        <v>Otros Servicios</v>
      </c>
      <c r="AX3" s="113" t="s">
        <v>44</v>
      </c>
      <c r="AY3" s="110" t="str">
        <f>+'2.22, 2.23, 2.24 EQUIPOS'!D5</f>
        <v xml:space="preserve">Ingreso Alquiler </v>
      </c>
      <c r="AZ3" s="110" t="str">
        <f>+'2.22, 2.23, 2.24 EQUIPOS'!E5</f>
        <v>Ingresos por Venta y Financiación</v>
      </c>
      <c r="BA3" s="112" t="str">
        <f>+'2.22, 2.23, 2.24 EQUIPOS'!F5</f>
        <v>Otros</v>
      </c>
      <c r="BB3" s="114" t="s">
        <v>44</v>
      </c>
      <c r="BC3" s="115" t="str">
        <f>+'2.25, 2.26, 2.27 FIJO MAYORISTA'!D4</f>
        <v>Arrendamiento de espacio Interconexión</v>
      </c>
      <c r="BD3" s="115" t="str">
        <f>+'2.25, 2.26, 2.27 FIJO MAYORISTA'!E4</f>
        <v>Cargo de Acceso Móvil-fijo</v>
      </c>
      <c r="BE3" s="115" t="str">
        <f>+'2.25, 2.26, 2.27 FIJO MAYORISTA'!F4</f>
        <v>Cargo de Acceso Fijo - Fijo</v>
      </c>
      <c r="BF3" s="115" t="str">
        <f>+'2.25, 2.26, 2.27 FIJO MAYORISTA'!G4</f>
        <v>Cargo de Acceso Larga Distancia</v>
      </c>
      <c r="BG3" s="115" t="str">
        <f>+'2.25, 2.26, 2.27 FIJO MAYORISTA'!H4</f>
        <v>Cargo de Acceso Fijo - Móvil</v>
      </c>
      <c r="BH3" s="115" t="str">
        <f>+'2.25, 2.26, 2.27 FIJO MAYORISTA'!I4</f>
        <v>Transporte Interconexión</v>
      </c>
      <c r="BI3" s="115" t="str">
        <f>CONCATENATE('2.25, 2.26, 2.27 FIJO MAYORISTA'!$J4, "  (",(+'2.25, 2.26, 2.27 FIJO MAYORISTA'!J5),")")</f>
        <v>Arrendamiento Infraestructura Activa  (Voz)</v>
      </c>
      <c r="BJ3" s="115" t="str">
        <f>CONCATENATE('2.25, 2.26, 2.27 FIJO MAYORISTA'!$J4, "  (",(+'2.25, 2.26, 2.27 FIJO MAYORISTA'!K5),")")</f>
        <v>Arrendamiento Infraestructura Activa  (Datos)</v>
      </c>
      <c r="BK3" s="115" t="str">
        <f>CONCATENATE('2.25, 2.26, 2.27 FIJO MAYORISTA'!$L4, "  (",(+'2.25, 2.26, 2.27 FIJO MAYORISTA'!L5),")")</f>
        <v>Arrendamiento Infraestructura Pasiva  (Postes y ductos)</v>
      </c>
      <c r="BL3" s="115" t="str">
        <f>CONCATENATE('2.25, 2.26, 2.27 FIJO MAYORISTA'!$L4, "  (",(+'2.25, 2.26, 2.27 FIJO MAYORISTA'!M5),")")</f>
        <v>Arrendamiento Infraestructura Pasiva  (Otra Infraestructura pasiva)</v>
      </c>
      <c r="BM3" s="116" t="str">
        <f>+'2.25, 2.26, 2.27 FIJO MAYORISTA'!N4</f>
        <v>Otros Ingresos mayoristas</v>
      </c>
      <c r="BN3" s="114" t="s">
        <v>44</v>
      </c>
      <c r="BO3" s="115" t="str">
        <f>+'2.28, 2.29, 2.30 MOVILMAYORISTA'!D4</f>
        <v>Arrendamiento de espacio Interconexión</v>
      </c>
      <c r="BP3" s="115" t="str">
        <f>+'2.28, 2.29, 2.30 MOVILMAYORISTA'!E4</f>
        <v>Cargo de Acceso móvil - móvil</v>
      </c>
      <c r="BQ3" s="115" t="str">
        <f>+'2.28, 2.29, 2.30 MOVILMAYORISTA'!F4</f>
        <v>Cargo de Acceso  fijo - Móvil</v>
      </c>
      <c r="BR3" s="115" t="str">
        <f>+'2.28, 2.29, 2.30 MOVILMAYORISTA'!G4</f>
        <v>Cargo de Acceso LDI</v>
      </c>
      <c r="BS3" s="115" t="str">
        <f>+'2.28, 2.29, 2.30 MOVILMAYORISTA'!H4</f>
        <v>Transporte Interconexión</v>
      </c>
      <c r="BT3" s="115" t="str">
        <f>CONCATENATE('2.28, 2.29, 2.30 MOVILMAYORISTA'!$I4, "  (",('2.28, 2.29, 2.30 MOVILMAYORISTA'!I5),")")</f>
        <v>Terminación SMS  (Nacional)</v>
      </c>
      <c r="BU3" s="115" t="str">
        <f>CONCATENATE('2.28, 2.29, 2.30 MOVILMAYORISTA'!$I4, "  (",('2.28, 2.29, 2.30 MOVILMAYORISTA'!J5),")")</f>
        <v>Terminación SMS  (Internacional)</v>
      </c>
      <c r="BV3" s="115" t="str">
        <f>CONCATENATE('2.28, 2.29, 2.30 MOVILMAYORISTA'!$K4, "  (",('2.28, 2.29, 2.30 MOVILMAYORISTA'!K5),")")</f>
        <v>Roaming automático nacional  (Voz)</v>
      </c>
      <c r="BW3" s="115" t="str">
        <f>CONCATENATE('2.28, 2.29, 2.30 MOVILMAYORISTA'!$K4, "  (",('2.28, 2.29, 2.30 MOVILMAYORISTA'!L5),")")</f>
        <v>Roaming automático nacional  (Datos)</v>
      </c>
      <c r="BX3" s="115" t="str">
        <f>CONCATENATE('2.28, 2.29, 2.30 MOVILMAYORISTA'!$K4, "  (",('2.28, 2.29, 2.30 MOVILMAYORISTA'!M5),")")</f>
        <v>Roaming automático nacional  (SMS)</v>
      </c>
      <c r="BY3" s="115" t="str">
        <f>CONCATENATE('2.28, 2.29, 2.30 MOVILMAYORISTA'!$N4, "  (",('2.28, 2.29, 2.30 MOVILMAYORISTA'!N5),")")</f>
        <v>Roaming internacional Inbound  (Voz)</v>
      </c>
      <c r="BZ3" s="115" t="str">
        <f>CONCATENATE('2.28, 2.29, 2.30 MOVILMAYORISTA'!$N4, "  (",('2.28, 2.29, 2.30 MOVILMAYORISTA'!O5),")")</f>
        <v>Roaming internacional Inbound  (Datos)</v>
      </c>
      <c r="CA3" s="115" t="str">
        <f>CONCATENATE('2.28, 2.29, 2.30 MOVILMAYORISTA'!$N4, "  (",('2.28, 2.29, 2.30 MOVILMAYORISTA'!P5),")")</f>
        <v>Roaming internacional Inbound  (SMS)</v>
      </c>
      <c r="CB3" s="115" t="str">
        <f>CONCATENATE('2.28, 2.29, 2.30 MOVILMAYORISTA'!$Q4, "  (",('2.28, 2.29, 2.30 MOVILMAYORISTA'!Q5),")")</f>
        <v>Acceso OMV  (Voz)</v>
      </c>
      <c r="CC3" s="115" t="str">
        <f>CONCATENATE('2.28, 2.29, 2.30 MOVILMAYORISTA'!$Q4, "  (",('2.28, 2.29, 2.30 MOVILMAYORISTA'!R5),")")</f>
        <v>Acceso OMV  (Datos)</v>
      </c>
      <c r="CD3" s="115" t="str">
        <f>CONCATENATE('2.28, 2.29, 2.30 MOVILMAYORISTA'!$Q4, "  (",('2.28, 2.29, 2.30 MOVILMAYORISTA'!S5),")")</f>
        <v>Acceso OMV  (SMS)</v>
      </c>
      <c r="CE3" s="115" t="str">
        <f>CONCATENATE('2.28, 2.29, 2.30 MOVILMAYORISTA'!$Q4, "  (",('2.28, 2.29, 2.30 MOVILMAYORISTA'!T5),")")</f>
        <v>Acceso OMV  (Otros)</v>
      </c>
      <c r="CF3" s="115" t="str">
        <f>+'2.28, 2.29, 2.30 MOVILMAYORISTA'!U4</f>
        <v>Acceso PCA e Integradores</v>
      </c>
      <c r="CG3" s="115" t="str">
        <f>+'2.28, 2.29, 2.30 MOVILMAYORISTA'!V4</f>
        <v>Arrendamiento  de la infraestructura pasiva</v>
      </c>
      <c r="CH3" s="116" t="str">
        <f>+'2.28, 2.29, 2.30 MOVILMAYORISTA'!W4</f>
        <v>Otros Ingresos mayoristas</v>
      </c>
      <c r="CI3" s="114" t="s">
        <v>44</v>
      </c>
      <c r="CJ3" s="115" t="str">
        <f>CONCATENATE('2.31, 2.32, 2.33 LD  MAYORISTA'!D4, "  (",('2.31, 2.32, 2.33 LD  MAYORISTA'!D5),")")</f>
        <v>Carrier Internacional  (LDI - Móvil)</v>
      </c>
      <c r="CK3" s="115" t="str">
        <f>CONCATENATE('2.31, 2.32, 2.33 LD  MAYORISTA'!D4, "  (",('2.31, 2.32, 2.33 LD  MAYORISTA'!E5),")")</f>
        <v>Carrier Internacional  (LDI - Fijo)</v>
      </c>
      <c r="CL3" s="116" t="str">
        <f>+'2.31, 2.32, 2.33 LD  MAYORISTA'!F4</f>
        <v>Otros Ingresos mayoristas</v>
      </c>
      <c r="CM3" s="114" t="s">
        <v>44</v>
      </c>
      <c r="CN3" s="115" t="str">
        <f>CONCATENATE('2.34, 2.35, 2.36 PORTADOR'!D3, "  (",('2.34, 2.35, 2.36 PORTADOR'!D4),")")</f>
        <v>Servicios Portador   (Nacional)</v>
      </c>
      <c r="CO3" s="115" t="str">
        <f>CONCATENATE('2.34, 2.35, 2.36 PORTADOR'!D3, "  (",('2.34, 2.35, 2.36 PORTADOR'!E4),")")</f>
        <v>Servicios Portador   (Internacional)</v>
      </c>
      <c r="CP3" s="115" t="str">
        <f>+'2.34, 2.35, 2.36 PORTADOR'!F3</f>
        <v>Peering</v>
      </c>
      <c r="CQ3" s="116" t="str">
        <f>+'2.34, 2.35, 2.36 PORTADOR'!G3</f>
        <v>Otros Ingresos Mayoristas</v>
      </c>
      <c r="CR3" s="524"/>
      <c r="CS3" s="554"/>
      <c r="CT3" s="427" t="s">
        <v>45</v>
      </c>
      <c r="CU3" s="427" t="s">
        <v>46</v>
      </c>
    </row>
    <row r="4" spans="1:101" ht="30" customHeight="1">
      <c r="A4" s="81"/>
      <c r="B4" s="418"/>
      <c r="D4" s="82"/>
      <c r="E4" s="83"/>
      <c r="F4" s="84"/>
      <c r="G4" s="84"/>
      <c r="H4" s="84"/>
      <c r="I4" s="82"/>
      <c r="J4" s="83"/>
      <c r="K4" s="84"/>
      <c r="L4" s="84"/>
      <c r="M4" s="84"/>
      <c r="N4" s="84"/>
      <c r="O4" s="82"/>
      <c r="P4" s="90"/>
      <c r="Q4" s="91"/>
      <c r="R4" s="91"/>
      <c r="S4" s="91"/>
      <c r="T4" s="92"/>
      <c r="U4" s="83"/>
      <c r="V4" s="84"/>
      <c r="W4" s="84"/>
      <c r="X4" s="84"/>
      <c r="Y4" s="84"/>
      <c r="Z4" s="84"/>
      <c r="AA4" s="82"/>
      <c r="AB4" s="83"/>
      <c r="AC4" s="84"/>
      <c r="AD4" s="84"/>
      <c r="AE4" s="84"/>
      <c r="AF4" s="84"/>
      <c r="AG4" s="84"/>
      <c r="AH4" s="84"/>
      <c r="AI4" s="84"/>
      <c r="AJ4" s="84"/>
      <c r="AK4" s="84"/>
      <c r="AL4" s="82"/>
      <c r="AM4" s="90"/>
      <c r="AN4" s="91"/>
      <c r="AO4" s="91"/>
      <c r="AP4" s="91"/>
      <c r="AQ4" s="91"/>
      <c r="AR4" s="92"/>
      <c r="AS4" s="83"/>
      <c r="AT4" s="84"/>
      <c r="AU4" s="84"/>
      <c r="AV4" s="84"/>
      <c r="AW4" s="82"/>
      <c r="AX4" s="83"/>
      <c r="AY4" s="84"/>
      <c r="AZ4" s="84"/>
      <c r="BA4" s="82"/>
      <c r="BB4" s="90"/>
      <c r="BC4" s="91"/>
      <c r="BD4" s="91"/>
      <c r="BE4" s="91"/>
      <c r="BF4" s="91"/>
      <c r="BG4" s="91"/>
      <c r="BH4" s="91"/>
      <c r="BI4" s="91"/>
      <c r="BJ4" s="91"/>
      <c r="BK4" s="91"/>
      <c r="BL4" s="91"/>
      <c r="BM4" s="92"/>
      <c r="BN4" s="83"/>
      <c r="BO4" s="84"/>
      <c r="BP4" s="84"/>
      <c r="BQ4" s="84"/>
      <c r="BR4" s="84"/>
      <c r="BS4" s="84"/>
      <c r="BT4" s="84"/>
      <c r="BU4" s="84"/>
      <c r="BV4" s="84"/>
      <c r="BW4" s="84"/>
      <c r="BX4" s="84"/>
      <c r="BY4" s="84"/>
      <c r="BZ4" s="84"/>
      <c r="CA4" s="84"/>
      <c r="CB4" s="84"/>
      <c r="CC4" s="84"/>
      <c r="CD4" s="84"/>
      <c r="CE4" s="84"/>
      <c r="CF4" s="84"/>
      <c r="CG4" s="84"/>
      <c r="CH4" s="82"/>
      <c r="CI4" s="83"/>
      <c r="CJ4" s="84"/>
      <c r="CK4" s="84"/>
      <c r="CL4" s="82"/>
      <c r="CM4" s="83"/>
      <c r="CN4" s="84"/>
      <c r="CO4" s="84"/>
      <c r="CP4" s="84"/>
      <c r="CQ4" s="82"/>
      <c r="CR4" s="82"/>
      <c r="CS4" s="99"/>
      <c r="CT4" s="121" t="str">
        <f>IF(SUM(E4:CQ4)&lt;&gt;D4,"error","ok")</f>
        <v>ok</v>
      </c>
      <c r="CU4" s="122">
        <f t="shared" ref="CU4:CU35" si="0">IF(COUNTIF(E4:CQ4,"&gt;0")=1,"  ", COUNTIF(E4:CQ4,"&gt;0"))</f>
        <v>0</v>
      </c>
      <c r="CV4" s="84"/>
      <c r="CW4" s="84"/>
    </row>
    <row r="5" spans="1:101">
      <c r="A5" s="81"/>
      <c r="B5" s="418"/>
      <c r="D5" s="82"/>
      <c r="E5" s="83"/>
      <c r="F5" s="84"/>
      <c r="G5" s="84"/>
      <c r="H5" s="84"/>
      <c r="I5" s="82"/>
      <c r="J5" s="83"/>
      <c r="K5" s="84"/>
      <c r="L5" s="84"/>
      <c r="M5" s="84"/>
      <c r="N5" s="84"/>
      <c r="O5" s="82"/>
      <c r="P5" s="83"/>
      <c r="Q5" s="84"/>
      <c r="R5" s="84"/>
      <c r="S5" s="84"/>
      <c r="T5" s="82"/>
      <c r="U5" s="83"/>
      <c r="V5" s="84"/>
      <c r="W5" s="84"/>
      <c r="X5" s="84"/>
      <c r="Y5" s="84"/>
      <c r="Z5" s="84"/>
      <c r="AA5" s="82"/>
      <c r="AB5" s="83"/>
      <c r="AC5" s="84"/>
      <c r="AD5" s="84"/>
      <c r="AE5" s="84"/>
      <c r="AF5" s="84"/>
      <c r="AG5" s="84"/>
      <c r="AH5" s="84"/>
      <c r="AI5" s="84"/>
      <c r="AJ5" s="84"/>
      <c r="AK5" s="84"/>
      <c r="AL5" s="82"/>
      <c r="AM5" s="83"/>
      <c r="AN5" s="84"/>
      <c r="AO5" s="84"/>
      <c r="AP5" s="84"/>
      <c r="AQ5" s="84"/>
      <c r="AR5" s="82"/>
      <c r="AS5" s="83"/>
      <c r="AT5" s="84"/>
      <c r="AU5" s="84"/>
      <c r="AV5" s="84"/>
      <c r="AW5" s="82"/>
      <c r="AX5" s="83"/>
      <c r="AY5" s="84"/>
      <c r="AZ5" s="84"/>
      <c r="BA5" s="82"/>
      <c r="BB5" s="83"/>
      <c r="BC5" s="84"/>
      <c r="BD5" s="84"/>
      <c r="BE5" s="84"/>
      <c r="BF5" s="84"/>
      <c r="BG5" s="84"/>
      <c r="BH5" s="84"/>
      <c r="BI5" s="84"/>
      <c r="BJ5" s="84"/>
      <c r="BK5" s="84"/>
      <c r="BL5" s="84"/>
      <c r="BM5" s="82"/>
      <c r="BN5" s="83"/>
      <c r="BO5" s="84"/>
      <c r="BP5" s="84"/>
      <c r="BQ5" s="84"/>
      <c r="BR5" s="84"/>
      <c r="BS5" s="84"/>
      <c r="BT5" s="84"/>
      <c r="BU5" s="84"/>
      <c r="BV5" s="84"/>
      <c r="BW5" s="84"/>
      <c r="BX5" s="84"/>
      <c r="BY5" s="84"/>
      <c r="BZ5" s="84"/>
      <c r="CA5" s="84"/>
      <c r="CB5" s="84"/>
      <c r="CC5" s="84"/>
      <c r="CD5" s="84"/>
      <c r="CE5" s="84"/>
      <c r="CF5" s="84"/>
      <c r="CG5" s="84"/>
      <c r="CH5" s="82"/>
      <c r="CI5" s="83"/>
      <c r="CJ5" s="84"/>
      <c r="CK5" s="84"/>
      <c r="CL5" s="82"/>
      <c r="CM5" s="83"/>
      <c r="CN5" s="84"/>
      <c r="CO5" s="84"/>
      <c r="CP5" s="84"/>
      <c r="CQ5" s="82"/>
      <c r="CR5" s="82"/>
      <c r="CS5" s="100"/>
      <c r="CT5" s="121" t="str">
        <f>IF(SUM(E5:CQ5)&lt;&gt;D5,"error","ok")</f>
        <v>ok</v>
      </c>
      <c r="CU5" s="122">
        <f t="shared" si="0"/>
        <v>0</v>
      </c>
      <c r="CV5" s="84"/>
      <c r="CW5" s="84"/>
    </row>
    <row r="6" spans="1:101">
      <c r="A6" s="81"/>
      <c r="B6" s="418"/>
      <c r="D6" s="82"/>
      <c r="E6" s="83"/>
      <c r="F6" s="84"/>
      <c r="G6" s="84"/>
      <c r="H6" s="84"/>
      <c r="I6" s="82"/>
      <c r="J6" s="83"/>
      <c r="K6" s="84"/>
      <c r="L6" s="84"/>
      <c r="M6" s="84"/>
      <c r="N6" s="84"/>
      <c r="O6" s="82"/>
      <c r="P6" s="83"/>
      <c r="Q6" s="84"/>
      <c r="R6" s="84"/>
      <c r="S6" s="84"/>
      <c r="T6" s="82"/>
      <c r="U6" s="83"/>
      <c r="V6" s="84"/>
      <c r="W6" s="84"/>
      <c r="X6" s="84"/>
      <c r="Y6" s="84"/>
      <c r="Z6" s="84"/>
      <c r="AA6" s="82"/>
      <c r="AB6" s="83"/>
      <c r="AC6" s="84"/>
      <c r="AD6" s="84"/>
      <c r="AE6" s="84"/>
      <c r="AF6" s="84"/>
      <c r="AG6" s="84"/>
      <c r="AH6" s="84"/>
      <c r="AI6" s="84"/>
      <c r="AJ6" s="84"/>
      <c r="AK6" s="84"/>
      <c r="AL6" s="82"/>
      <c r="AM6" s="83"/>
      <c r="AN6" s="84"/>
      <c r="AO6" s="84"/>
      <c r="AP6" s="84"/>
      <c r="AQ6" s="84"/>
      <c r="AR6" s="82"/>
      <c r="AS6" s="83"/>
      <c r="AT6" s="84"/>
      <c r="AU6" s="84"/>
      <c r="AV6" s="84"/>
      <c r="AW6" s="82"/>
      <c r="AX6" s="83"/>
      <c r="AY6" s="84"/>
      <c r="AZ6" s="84"/>
      <c r="BA6" s="82"/>
      <c r="BB6" s="83"/>
      <c r="BC6" s="84"/>
      <c r="BD6" s="84"/>
      <c r="BE6" s="84"/>
      <c r="BF6" s="84"/>
      <c r="BG6" s="84"/>
      <c r="BH6" s="84"/>
      <c r="BI6" s="84"/>
      <c r="BJ6" s="84"/>
      <c r="BK6" s="84"/>
      <c r="BL6" s="84"/>
      <c r="BM6" s="82"/>
      <c r="BN6" s="83"/>
      <c r="BO6" s="84"/>
      <c r="BP6" s="84"/>
      <c r="BQ6" s="84"/>
      <c r="BR6" s="84"/>
      <c r="BS6" s="84"/>
      <c r="BT6" s="84"/>
      <c r="BU6" s="84"/>
      <c r="BV6" s="84"/>
      <c r="BW6" s="84"/>
      <c r="BX6" s="84"/>
      <c r="BY6" s="84"/>
      <c r="BZ6" s="84"/>
      <c r="CA6" s="84"/>
      <c r="CB6" s="84"/>
      <c r="CC6" s="84"/>
      <c r="CD6" s="84"/>
      <c r="CE6" s="84"/>
      <c r="CF6" s="84"/>
      <c r="CG6" s="84"/>
      <c r="CH6" s="82"/>
      <c r="CI6" s="83"/>
      <c r="CJ6" s="84"/>
      <c r="CK6" s="84"/>
      <c r="CL6" s="82"/>
      <c r="CM6" s="83"/>
      <c r="CN6" s="84"/>
      <c r="CO6" s="84"/>
      <c r="CP6" s="84"/>
      <c r="CQ6" s="82"/>
      <c r="CR6" s="82"/>
      <c r="CS6" s="100"/>
      <c r="CT6" s="121" t="str">
        <f t="shared" ref="CT6:CT37" si="1">IF(SUM(E6:CR6)&lt;&gt;D6,"error","ok")</f>
        <v>ok</v>
      </c>
      <c r="CU6" s="122">
        <f t="shared" si="0"/>
        <v>0</v>
      </c>
      <c r="CV6" s="84"/>
      <c r="CW6" s="84"/>
    </row>
    <row r="7" spans="1:101">
      <c r="A7" s="81"/>
      <c r="B7" s="418"/>
      <c r="D7" s="82"/>
      <c r="E7" s="83"/>
      <c r="F7" s="84"/>
      <c r="G7" s="84"/>
      <c r="H7" s="84"/>
      <c r="I7" s="82"/>
      <c r="J7" s="83"/>
      <c r="K7" s="84"/>
      <c r="L7" s="84"/>
      <c r="M7" s="84"/>
      <c r="N7" s="84"/>
      <c r="O7" s="82"/>
      <c r="P7" s="83"/>
      <c r="Q7" s="84"/>
      <c r="R7" s="84"/>
      <c r="S7" s="84"/>
      <c r="T7" s="82"/>
      <c r="U7" s="83"/>
      <c r="V7" s="84"/>
      <c r="W7" s="84"/>
      <c r="X7" s="84"/>
      <c r="Y7" s="84"/>
      <c r="Z7" s="84"/>
      <c r="AA7" s="82"/>
      <c r="AB7" s="83"/>
      <c r="AC7" s="84"/>
      <c r="AD7" s="84"/>
      <c r="AE7" s="84"/>
      <c r="AF7" s="84"/>
      <c r="AG7" s="84"/>
      <c r="AH7" s="84"/>
      <c r="AI7" s="84"/>
      <c r="AJ7" s="84"/>
      <c r="AK7" s="84"/>
      <c r="AL7" s="82"/>
      <c r="AM7" s="83"/>
      <c r="AN7" s="84"/>
      <c r="AO7" s="84"/>
      <c r="AP7" s="84"/>
      <c r="AQ7" s="84"/>
      <c r="AR7" s="82"/>
      <c r="AS7" s="83"/>
      <c r="AT7" s="84"/>
      <c r="AU7" s="84"/>
      <c r="AV7" s="84"/>
      <c r="AW7" s="82"/>
      <c r="AX7" s="83"/>
      <c r="AY7" s="84"/>
      <c r="AZ7" s="84"/>
      <c r="BA7" s="82"/>
      <c r="BB7" s="83"/>
      <c r="BC7" s="84"/>
      <c r="BD7" s="84"/>
      <c r="BE7" s="84"/>
      <c r="BF7" s="84"/>
      <c r="BG7" s="84"/>
      <c r="BH7" s="84"/>
      <c r="BI7" s="84"/>
      <c r="BJ7" s="84"/>
      <c r="BK7" s="84"/>
      <c r="BL7" s="84"/>
      <c r="BM7" s="82"/>
      <c r="BN7" s="83"/>
      <c r="BO7" s="84"/>
      <c r="BP7" s="84"/>
      <c r="BQ7" s="84"/>
      <c r="BR7" s="84"/>
      <c r="BS7" s="84"/>
      <c r="BT7" s="84"/>
      <c r="BU7" s="84"/>
      <c r="BV7" s="84"/>
      <c r="BW7" s="84"/>
      <c r="BX7" s="84"/>
      <c r="BY7" s="84"/>
      <c r="BZ7" s="84"/>
      <c r="CA7" s="84"/>
      <c r="CB7" s="84"/>
      <c r="CC7" s="84"/>
      <c r="CD7" s="84"/>
      <c r="CE7" s="84"/>
      <c r="CF7" s="84"/>
      <c r="CG7" s="84"/>
      <c r="CH7" s="82"/>
      <c r="CI7" s="83"/>
      <c r="CJ7" s="84"/>
      <c r="CK7" s="84"/>
      <c r="CL7" s="82"/>
      <c r="CM7" s="83"/>
      <c r="CN7" s="84"/>
      <c r="CO7" s="84"/>
      <c r="CP7" s="84"/>
      <c r="CQ7" s="82"/>
      <c r="CR7" s="82"/>
      <c r="CS7" s="100"/>
      <c r="CT7" s="121" t="str">
        <f t="shared" si="1"/>
        <v>ok</v>
      </c>
      <c r="CU7" s="122">
        <f t="shared" si="0"/>
        <v>0</v>
      </c>
      <c r="CV7" s="84"/>
      <c r="CW7" s="84"/>
    </row>
    <row r="8" spans="1:101">
      <c r="A8" s="81"/>
      <c r="B8" s="418"/>
      <c r="D8" s="82"/>
      <c r="E8" s="83"/>
      <c r="F8" s="84"/>
      <c r="G8" s="84"/>
      <c r="H8" s="84"/>
      <c r="I8" s="82"/>
      <c r="J8" s="83"/>
      <c r="K8" s="84"/>
      <c r="L8" s="84"/>
      <c r="M8" s="84"/>
      <c r="N8" s="84"/>
      <c r="O8" s="82"/>
      <c r="P8" s="83"/>
      <c r="Q8" s="84"/>
      <c r="R8" s="84"/>
      <c r="S8" s="84"/>
      <c r="T8" s="82"/>
      <c r="U8" s="83"/>
      <c r="V8" s="84"/>
      <c r="W8" s="84"/>
      <c r="X8" s="84"/>
      <c r="Y8" s="84"/>
      <c r="Z8" s="84"/>
      <c r="AA8" s="82"/>
      <c r="AB8" s="83"/>
      <c r="AC8" s="84"/>
      <c r="AD8" s="84"/>
      <c r="AE8" s="84"/>
      <c r="AF8" s="84"/>
      <c r="AG8" s="84"/>
      <c r="AH8" s="84"/>
      <c r="AI8" s="84"/>
      <c r="AJ8" s="84"/>
      <c r="AK8" s="84"/>
      <c r="AL8" s="82"/>
      <c r="AM8" s="83"/>
      <c r="AN8" s="84"/>
      <c r="AO8" s="84"/>
      <c r="AP8" s="84"/>
      <c r="AQ8" s="84"/>
      <c r="AR8" s="82"/>
      <c r="AS8" s="83"/>
      <c r="AT8" s="84"/>
      <c r="AU8" s="84"/>
      <c r="AV8" s="84"/>
      <c r="AW8" s="82"/>
      <c r="AX8" s="83"/>
      <c r="AY8" s="84"/>
      <c r="AZ8" s="84"/>
      <c r="BA8" s="82"/>
      <c r="BB8" s="83"/>
      <c r="BC8" s="84"/>
      <c r="BD8" s="84"/>
      <c r="BE8" s="84"/>
      <c r="BF8" s="84"/>
      <c r="BG8" s="84"/>
      <c r="BH8" s="84"/>
      <c r="BI8" s="84"/>
      <c r="BJ8" s="84"/>
      <c r="BK8" s="84"/>
      <c r="BL8" s="84"/>
      <c r="BM8" s="82"/>
      <c r="BN8" s="83"/>
      <c r="BO8" s="84"/>
      <c r="BP8" s="84"/>
      <c r="BQ8" s="84"/>
      <c r="BR8" s="84"/>
      <c r="BS8" s="84"/>
      <c r="BT8" s="84"/>
      <c r="BU8" s="84"/>
      <c r="BV8" s="84"/>
      <c r="BW8" s="84"/>
      <c r="BX8" s="84"/>
      <c r="BY8" s="84"/>
      <c r="BZ8" s="84"/>
      <c r="CA8" s="84"/>
      <c r="CB8" s="84"/>
      <c r="CC8" s="84"/>
      <c r="CD8" s="84"/>
      <c r="CE8" s="84"/>
      <c r="CF8" s="84"/>
      <c r="CG8" s="84"/>
      <c r="CH8" s="82"/>
      <c r="CI8" s="83"/>
      <c r="CJ8" s="84"/>
      <c r="CK8" s="84"/>
      <c r="CL8" s="82"/>
      <c r="CM8" s="83"/>
      <c r="CN8" s="84"/>
      <c r="CO8" s="84"/>
      <c r="CP8" s="84"/>
      <c r="CQ8" s="82"/>
      <c r="CR8" s="82"/>
      <c r="CS8" s="100"/>
      <c r="CT8" s="121" t="str">
        <f t="shared" si="1"/>
        <v>ok</v>
      </c>
      <c r="CU8" s="122">
        <f t="shared" si="0"/>
        <v>0</v>
      </c>
      <c r="CV8" s="84"/>
      <c r="CW8" s="84"/>
    </row>
    <row r="9" spans="1:101">
      <c r="A9" s="81"/>
      <c r="B9" s="418"/>
      <c r="D9" s="82"/>
      <c r="E9" s="83"/>
      <c r="F9" s="84"/>
      <c r="G9" s="84"/>
      <c r="H9" s="84"/>
      <c r="I9" s="82"/>
      <c r="J9" s="83"/>
      <c r="K9" s="84"/>
      <c r="L9" s="84"/>
      <c r="M9" s="84"/>
      <c r="N9" s="84"/>
      <c r="O9" s="82"/>
      <c r="P9" s="83"/>
      <c r="Q9" s="84"/>
      <c r="R9" s="84"/>
      <c r="S9" s="84"/>
      <c r="T9" s="82"/>
      <c r="U9" s="83"/>
      <c r="V9" s="84"/>
      <c r="W9" s="84"/>
      <c r="X9" s="84"/>
      <c r="Y9" s="84"/>
      <c r="Z9" s="84"/>
      <c r="AA9" s="82"/>
      <c r="AB9" s="83"/>
      <c r="AC9" s="84"/>
      <c r="AD9" s="84"/>
      <c r="AE9" s="84"/>
      <c r="AF9" s="84"/>
      <c r="AG9" s="84"/>
      <c r="AH9" s="84"/>
      <c r="AI9" s="84"/>
      <c r="AJ9" s="84"/>
      <c r="AK9" s="84"/>
      <c r="AL9" s="82"/>
      <c r="AM9" s="83"/>
      <c r="AN9" s="84"/>
      <c r="AO9" s="84"/>
      <c r="AP9" s="84"/>
      <c r="AQ9" s="84"/>
      <c r="AR9" s="82"/>
      <c r="AS9" s="83"/>
      <c r="AT9" s="84"/>
      <c r="AU9" s="84"/>
      <c r="AV9" s="84"/>
      <c r="AW9" s="82"/>
      <c r="AX9" s="83"/>
      <c r="AY9" s="84"/>
      <c r="AZ9" s="84"/>
      <c r="BA9" s="82"/>
      <c r="BB9" s="83"/>
      <c r="BC9" s="84"/>
      <c r="BD9" s="84"/>
      <c r="BE9" s="84"/>
      <c r="BF9" s="84"/>
      <c r="BG9" s="84"/>
      <c r="BH9" s="84"/>
      <c r="BI9" s="84"/>
      <c r="BJ9" s="84"/>
      <c r="BK9" s="84"/>
      <c r="BL9" s="84"/>
      <c r="BM9" s="82"/>
      <c r="BN9" s="83"/>
      <c r="BO9" s="84"/>
      <c r="BP9" s="84"/>
      <c r="BQ9" s="84"/>
      <c r="BR9" s="84"/>
      <c r="BS9" s="84"/>
      <c r="BT9" s="84"/>
      <c r="BU9" s="84"/>
      <c r="BV9" s="84"/>
      <c r="BW9" s="84"/>
      <c r="BX9" s="84"/>
      <c r="BY9" s="84"/>
      <c r="BZ9" s="84"/>
      <c r="CA9" s="84"/>
      <c r="CB9" s="84"/>
      <c r="CC9" s="84"/>
      <c r="CD9" s="84"/>
      <c r="CE9" s="84"/>
      <c r="CF9" s="84"/>
      <c r="CG9" s="84"/>
      <c r="CH9" s="82"/>
      <c r="CI9" s="83"/>
      <c r="CJ9" s="84"/>
      <c r="CK9" s="84"/>
      <c r="CL9" s="82"/>
      <c r="CM9" s="83"/>
      <c r="CN9" s="84"/>
      <c r="CO9" s="84"/>
      <c r="CP9" s="84"/>
      <c r="CQ9" s="82"/>
      <c r="CR9" s="82"/>
      <c r="CS9" s="100"/>
      <c r="CT9" s="121" t="str">
        <f t="shared" si="1"/>
        <v>ok</v>
      </c>
      <c r="CU9" s="122">
        <f t="shared" si="0"/>
        <v>0</v>
      </c>
      <c r="CV9" s="84"/>
      <c r="CW9" s="84"/>
    </row>
    <row r="10" spans="1:101">
      <c r="A10" s="81"/>
      <c r="B10" s="418"/>
      <c r="D10" s="82"/>
      <c r="E10" s="83"/>
      <c r="F10" s="84"/>
      <c r="G10" s="84"/>
      <c r="H10" s="84"/>
      <c r="I10" s="82"/>
      <c r="J10" s="83"/>
      <c r="K10" s="84"/>
      <c r="L10" s="84"/>
      <c r="M10" s="84"/>
      <c r="N10" s="84"/>
      <c r="O10" s="82"/>
      <c r="P10" s="83"/>
      <c r="Q10" s="84"/>
      <c r="R10" s="84"/>
      <c r="S10" s="84"/>
      <c r="T10" s="82"/>
      <c r="U10" s="83"/>
      <c r="V10" s="84"/>
      <c r="W10" s="84"/>
      <c r="X10" s="84"/>
      <c r="Y10" s="84"/>
      <c r="Z10" s="84"/>
      <c r="AA10" s="82"/>
      <c r="AB10" s="83"/>
      <c r="AC10" s="84"/>
      <c r="AD10" s="84"/>
      <c r="AE10" s="84"/>
      <c r="AF10" s="84"/>
      <c r="AG10" s="84"/>
      <c r="AH10" s="84"/>
      <c r="AI10" s="84"/>
      <c r="AJ10" s="84"/>
      <c r="AK10" s="84"/>
      <c r="AL10" s="82"/>
      <c r="AM10" s="83"/>
      <c r="AN10" s="84"/>
      <c r="AO10" s="84"/>
      <c r="AP10" s="84"/>
      <c r="AQ10" s="84"/>
      <c r="AR10" s="82"/>
      <c r="AS10" s="83"/>
      <c r="AT10" s="84"/>
      <c r="AU10" s="84"/>
      <c r="AV10" s="84"/>
      <c r="AW10" s="82"/>
      <c r="AX10" s="83"/>
      <c r="AY10" s="84"/>
      <c r="AZ10" s="84"/>
      <c r="BA10" s="82"/>
      <c r="BB10" s="83"/>
      <c r="BC10" s="84"/>
      <c r="BD10" s="84"/>
      <c r="BE10" s="84"/>
      <c r="BF10" s="84"/>
      <c r="BG10" s="84"/>
      <c r="BH10" s="84"/>
      <c r="BI10" s="84"/>
      <c r="BJ10" s="84"/>
      <c r="BK10" s="84"/>
      <c r="BL10" s="84"/>
      <c r="BM10" s="82"/>
      <c r="BN10" s="83"/>
      <c r="BO10" s="84"/>
      <c r="BP10" s="84"/>
      <c r="BQ10" s="84"/>
      <c r="BR10" s="84"/>
      <c r="BS10" s="84"/>
      <c r="BT10" s="84"/>
      <c r="BU10" s="84"/>
      <c r="BV10" s="84"/>
      <c r="BW10" s="84"/>
      <c r="BX10" s="84"/>
      <c r="BY10" s="84"/>
      <c r="BZ10" s="84"/>
      <c r="CA10" s="84"/>
      <c r="CB10" s="84"/>
      <c r="CC10" s="84"/>
      <c r="CD10" s="84"/>
      <c r="CE10" s="84"/>
      <c r="CF10" s="84"/>
      <c r="CG10" s="84"/>
      <c r="CH10" s="82"/>
      <c r="CI10" s="83"/>
      <c r="CJ10" s="84"/>
      <c r="CK10" s="84"/>
      <c r="CL10" s="82"/>
      <c r="CM10" s="83"/>
      <c r="CN10" s="84"/>
      <c r="CO10" s="84"/>
      <c r="CP10" s="84"/>
      <c r="CQ10" s="82"/>
      <c r="CR10" s="82"/>
      <c r="CS10" s="100"/>
      <c r="CT10" s="121" t="str">
        <f t="shared" si="1"/>
        <v>ok</v>
      </c>
      <c r="CU10" s="122">
        <f t="shared" si="0"/>
        <v>0</v>
      </c>
      <c r="CV10" s="84"/>
      <c r="CW10" s="84"/>
    </row>
    <row r="11" spans="1:101">
      <c r="A11" s="81"/>
      <c r="B11" s="418"/>
      <c r="D11" s="82"/>
      <c r="E11" s="83"/>
      <c r="F11" s="84"/>
      <c r="G11" s="84"/>
      <c r="H11" s="84"/>
      <c r="I11" s="82"/>
      <c r="J11" s="83"/>
      <c r="K11" s="84"/>
      <c r="L11" s="84"/>
      <c r="M11" s="84"/>
      <c r="N11" s="84"/>
      <c r="O11" s="82"/>
      <c r="P11" s="83"/>
      <c r="Q11" s="84"/>
      <c r="R11" s="84"/>
      <c r="S11" s="84"/>
      <c r="T11" s="82"/>
      <c r="U11" s="83"/>
      <c r="V11" s="84"/>
      <c r="W11" s="84"/>
      <c r="X11" s="84"/>
      <c r="Y11" s="84"/>
      <c r="Z11" s="84"/>
      <c r="AA11" s="82"/>
      <c r="AB11" s="83"/>
      <c r="AC11" s="84"/>
      <c r="AD11" s="84"/>
      <c r="AE11" s="84"/>
      <c r="AF11" s="84"/>
      <c r="AG11" s="84"/>
      <c r="AH11" s="84"/>
      <c r="AI11" s="84"/>
      <c r="AJ11" s="84"/>
      <c r="AK11" s="84"/>
      <c r="AL11" s="82"/>
      <c r="AM11" s="83"/>
      <c r="AN11" s="84"/>
      <c r="AO11" s="84"/>
      <c r="AP11" s="84"/>
      <c r="AQ11" s="84"/>
      <c r="AR11" s="82"/>
      <c r="AS11" s="83"/>
      <c r="AT11" s="84"/>
      <c r="AU11" s="84"/>
      <c r="AV11" s="84"/>
      <c r="AW11" s="82"/>
      <c r="AX11" s="83"/>
      <c r="AY11" s="84"/>
      <c r="AZ11" s="84"/>
      <c r="BA11" s="82"/>
      <c r="BB11" s="83"/>
      <c r="BC11" s="84"/>
      <c r="BD11" s="84"/>
      <c r="BE11" s="84"/>
      <c r="BF11" s="84"/>
      <c r="BG11" s="84"/>
      <c r="BH11" s="84"/>
      <c r="BI11" s="84"/>
      <c r="BJ11" s="84"/>
      <c r="BK11" s="84"/>
      <c r="BL11" s="84"/>
      <c r="BM11" s="82"/>
      <c r="BN11" s="83"/>
      <c r="BO11" s="84"/>
      <c r="BP11" s="84"/>
      <c r="BQ11" s="84"/>
      <c r="BR11" s="84"/>
      <c r="BS11" s="84"/>
      <c r="BT11" s="84"/>
      <c r="BU11" s="84"/>
      <c r="BV11" s="84"/>
      <c r="BW11" s="84"/>
      <c r="BX11" s="84"/>
      <c r="BY11" s="84"/>
      <c r="BZ11" s="84"/>
      <c r="CA11" s="84"/>
      <c r="CB11" s="84"/>
      <c r="CC11" s="84"/>
      <c r="CD11" s="84"/>
      <c r="CE11" s="84"/>
      <c r="CF11" s="84"/>
      <c r="CG11" s="84"/>
      <c r="CH11" s="82"/>
      <c r="CI11" s="83"/>
      <c r="CJ11" s="84"/>
      <c r="CK11" s="84"/>
      <c r="CL11" s="82"/>
      <c r="CM11" s="83"/>
      <c r="CN11" s="84"/>
      <c r="CO11" s="84"/>
      <c r="CP11" s="84"/>
      <c r="CQ11" s="82"/>
      <c r="CR11" s="82"/>
      <c r="CS11" s="100"/>
      <c r="CT11" s="121" t="str">
        <f t="shared" si="1"/>
        <v>ok</v>
      </c>
      <c r="CU11" s="122">
        <f t="shared" si="0"/>
        <v>0</v>
      </c>
      <c r="CV11" s="84"/>
      <c r="CW11" s="84"/>
    </row>
    <row r="12" spans="1:101">
      <c r="A12" s="81"/>
      <c r="B12" s="418"/>
      <c r="D12" s="82"/>
      <c r="E12" s="83"/>
      <c r="F12" s="84"/>
      <c r="G12" s="84"/>
      <c r="H12" s="84"/>
      <c r="I12" s="82"/>
      <c r="J12" s="83"/>
      <c r="K12" s="84"/>
      <c r="L12" s="84"/>
      <c r="M12" s="84"/>
      <c r="N12" s="84"/>
      <c r="O12" s="82"/>
      <c r="P12" s="83"/>
      <c r="Q12" s="84"/>
      <c r="R12" s="84"/>
      <c r="S12" s="84"/>
      <c r="T12" s="82"/>
      <c r="U12" s="83"/>
      <c r="V12" s="84"/>
      <c r="W12" s="84"/>
      <c r="X12" s="84"/>
      <c r="Y12" s="84"/>
      <c r="Z12" s="84"/>
      <c r="AA12" s="82"/>
      <c r="AB12" s="83"/>
      <c r="AC12" s="84"/>
      <c r="AD12" s="84"/>
      <c r="AE12" s="84"/>
      <c r="AF12" s="84"/>
      <c r="AG12" s="84"/>
      <c r="AH12" s="84"/>
      <c r="AI12" s="84"/>
      <c r="AJ12" s="84"/>
      <c r="AK12" s="84"/>
      <c r="AL12" s="82"/>
      <c r="AM12" s="83"/>
      <c r="AN12" s="84"/>
      <c r="AO12" s="84"/>
      <c r="AP12" s="84"/>
      <c r="AQ12" s="84"/>
      <c r="AR12" s="82"/>
      <c r="AS12" s="83"/>
      <c r="AT12" s="84"/>
      <c r="AU12" s="84"/>
      <c r="AV12" s="84"/>
      <c r="AW12" s="82"/>
      <c r="AX12" s="83"/>
      <c r="AY12" s="84"/>
      <c r="AZ12" s="84"/>
      <c r="BA12" s="82"/>
      <c r="BB12" s="83"/>
      <c r="BC12" s="84"/>
      <c r="BD12" s="84"/>
      <c r="BE12" s="84"/>
      <c r="BF12" s="84"/>
      <c r="BG12" s="84"/>
      <c r="BH12" s="84"/>
      <c r="BI12" s="84"/>
      <c r="BJ12" s="84"/>
      <c r="BK12" s="84"/>
      <c r="BL12" s="84"/>
      <c r="BM12" s="82"/>
      <c r="BN12" s="83"/>
      <c r="BO12" s="84"/>
      <c r="BP12" s="84"/>
      <c r="BQ12" s="84"/>
      <c r="BR12" s="84"/>
      <c r="BS12" s="84"/>
      <c r="BT12" s="84"/>
      <c r="BU12" s="84"/>
      <c r="BV12" s="84"/>
      <c r="BW12" s="84"/>
      <c r="BX12" s="84"/>
      <c r="BY12" s="84"/>
      <c r="BZ12" s="84"/>
      <c r="CA12" s="84"/>
      <c r="CB12" s="84"/>
      <c r="CC12" s="84"/>
      <c r="CD12" s="84"/>
      <c r="CE12" s="84"/>
      <c r="CF12" s="84"/>
      <c r="CG12" s="84"/>
      <c r="CH12" s="82"/>
      <c r="CI12" s="83"/>
      <c r="CJ12" s="84"/>
      <c r="CK12" s="84"/>
      <c r="CL12" s="82"/>
      <c r="CM12" s="83"/>
      <c r="CN12" s="84"/>
      <c r="CO12" s="84"/>
      <c r="CP12" s="84"/>
      <c r="CQ12" s="82"/>
      <c r="CR12" s="82"/>
      <c r="CS12" s="100"/>
      <c r="CT12" s="121" t="str">
        <f t="shared" si="1"/>
        <v>ok</v>
      </c>
      <c r="CU12" s="122">
        <f t="shared" si="0"/>
        <v>0</v>
      </c>
      <c r="CV12" s="84"/>
      <c r="CW12" s="84"/>
    </row>
    <row r="13" spans="1:101">
      <c r="A13" s="81"/>
      <c r="B13" s="418"/>
      <c r="D13" s="82"/>
      <c r="E13" s="83"/>
      <c r="F13" s="84"/>
      <c r="G13" s="84"/>
      <c r="H13" s="84"/>
      <c r="I13" s="82"/>
      <c r="J13" s="83"/>
      <c r="K13" s="84"/>
      <c r="L13" s="84"/>
      <c r="M13" s="84"/>
      <c r="N13" s="84"/>
      <c r="O13" s="82"/>
      <c r="P13" s="83"/>
      <c r="Q13" s="84"/>
      <c r="R13" s="84"/>
      <c r="S13" s="84"/>
      <c r="T13" s="82"/>
      <c r="U13" s="83"/>
      <c r="V13" s="84"/>
      <c r="W13" s="84"/>
      <c r="X13" s="84"/>
      <c r="Y13" s="84"/>
      <c r="Z13" s="84"/>
      <c r="AA13" s="82"/>
      <c r="AB13" s="83"/>
      <c r="AC13" s="84"/>
      <c r="AD13" s="84"/>
      <c r="AE13" s="84"/>
      <c r="AF13" s="84"/>
      <c r="AG13" s="84"/>
      <c r="AH13" s="84"/>
      <c r="AI13" s="84"/>
      <c r="AJ13" s="84"/>
      <c r="AK13" s="84"/>
      <c r="AL13" s="82"/>
      <c r="AM13" s="83"/>
      <c r="AN13" s="84"/>
      <c r="AO13" s="84"/>
      <c r="AP13" s="84"/>
      <c r="AQ13" s="84"/>
      <c r="AR13" s="82"/>
      <c r="AS13" s="83"/>
      <c r="AT13" s="84"/>
      <c r="AU13" s="84"/>
      <c r="AV13" s="84"/>
      <c r="AW13" s="82"/>
      <c r="AX13" s="83"/>
      <c r="AY13" s="84"/>
      <c r="AZ13" s="84"/>
      <c r="BA13" s="82"/>
      <c r="BB13" s="83"/>
      <c r="BC13" s="84"/>
      <c r="BD13" s="84"/>
      <c r="BE13" s="84"/>
      <c r="BF13" s="84"/>
      <c r="BG13" s="84"/>
      <c r="BH13" s="84"/>
      <c r="BI13" s="84"/>
      <c r="BJ13" s="84"/>
      <c r="BK13" s="84"/>
      <c r="BL13" s="84"/>
      <c r="BM13" s="82"/>
      <c r="BN13" s="83"/>
      <c r="BO13" s="84"/>
      <c r="BP13" s="84"/>
      <c r="BQ13" s="84"/>
      <c r="BR13" s="84"/>
      <c r="BS13" s="84"/>
      <c r="BT13" s="84"/>
      <c r="BU13" s="84"/>
      <c r="BV13" s="84"/>
      <c r="BW13" s="84"/>
      <c r="BX13" s="84"/>
      <c r="BY13" s="84"/>
      <c r="BZ13" s="84"/>
      <c r="CA13" s="84"/>
      <c r="CB13" s="84"/>
      <c r="CC13" s="84"/>
      <c r="CD13" s="84"/>
      <c r="CE13" s="84"/>
      <c r="CF13" s="84"/>
      <c r="CG13" s="84"/>
      <c r="CH13" s="82"/>
      <c r="CI13" s="83"/>
      <c r="CJ13" s="84"/>
      <c r="CK13" s="84"/>
      <c r="CL13" s="82"/>
      <c r="CM13" s="83"/>
      <c r="CN13" s="84"/>
      <c r="CO13" s="84"/>
      <c r="CP13" s="84"/>
      <c r="CQ13" s="82"/>
      <c r="CR13" s="82"/>
      <c r="CS13" s="100"/>
      <c r="CT13" s="121" t="str">
        <f t="shared" si="1"/>
        <v>ok</v>
      </c>
      <c r="CU13" s="122">
        <f t="shared" si="0"/>
        <v>0</v>
      </c>
      <c r="CV13" s="84"/>
      <c r="CW13" s="84"/>
    </row>
    <row r="14" spans="1:101">
      <c r="A14" s="81"/>
      <c r="B14" s="418"/>
      <c r="D14" s="82"/>
      <c r="E14" s="83"/>
      <c r="F14" s="84"/>
      <c r="G14" s="84"/>
      <c r="H14" s="84"/>
      <c r="I14" s="82"/>
      <c r="J14" s="83"/>
      <c r="K14" s="84"/>
      <c r="L14" s="84"/>
      <c r="M14" s="84"/>
      <c r="N14" s="84"/>
      <c r="O14" s="82"/>
      <c r="P14" s="83"/>
      <c r="Q14" s="84"/>
      <c r="R14" s="84"/>
      <c r="S14" s="84"/>
      <c r="T14" s="82"/>
      <c r="U14" s="83"/>
      <c r="V14" s="84"/>
      <c r="W14" s="84"/>
      <c r="X14" s="84"/>
      <c r="Y14" s="84"/>
      <c r="Z14" s="84"/>
      <c r="AA14" s="82"/>
      <c r="AB14" s="83"/>
      <c r="AC14" s="84"/>
      <c r="AD14" s="84"/>
      <c r="AE14" s="84"/>
      <c r="AF14" s="84"/>
      <c r="AG14" s="84"/>
      <c r="AH14" s="84"/>
      <c r="AI14" s="84"/>
      <c r="AJ14" s="84"/>
      <c r="AK14" s="84"/>
      <c r="AL14" s="82"/>
      <c r="AM14" s="83"/>
      <c r="AN14" s="84"/>
      <c r="AO14" s="84"/>
      <c r="AP14" s="84"/>
      <c r="AQ14" s="84"/>
      <c r="AR14" s="82"/>
      <c r="AS14" s="83"/>
      <c r="AT14" s="84"/>
      <c r="AU14" s="84"/>
      <c r="AV14" s="84"/>
      <c r="AW14" s="82"/>
      <c r="AX14" s="83"/>
      <c r="AY14" s="84"/>
      <c r="AZ14" s="84"/>
      <c r="BA14" s="82"/>
      <c r="BB14" s="83"/>
      <c r="BC14" s="84"/>
      <c r="BD14" s="84"/>
      <c r="BE14" s="84"/>
      <c r="BF14" s="84"/>
      <c r="BG14" s="84"/>
      <c r="BH14" s="84"/>
      <c r="BI14" s="84"/>
      <c r="BJ14" s="84"/>
      <c r="BK14" s="84"/>
      <c r="BL14" s="84"/>
      <c r="BM14" s="82"/>
      <c r="BN14" s="83"/>
      <c r="BO14" s="84"/>
      <c r="BP14" s="84"/>
      <c r="BQ14" s="84"/>
      <c r="BR14" s="84"/>
      <c r="BS14" s="84"/>
      <c r="BT14" s="84"/>
      <c r="BU14" s="84"/>
      <c r="BV14" s="84"/>
      <c r="BW14" s="84"/>
      <c r="BX14" s="84"/>
      <c r="BY14" s="84"/>
      <c r="BZ14" s="84"/>
      <c r="CA14" s="84"/>
      <c r="CB14" s="84"/>
      <c r="CC14" s="84"/>
      <c r="CD14" s="84"/>
      <c r="CE14" s="84"/>
      <c r="CF14" s="84"/>
      <c r="CG14" s="84"/>
      <c r="CH14" s="82"/>
      <c r="CI14" s="83"/>
      <c r="CJ14" s="84"/>
      <c r="CK14" s="84"/>
      <c r="CL14" s="82"/>
      <c r="CM14" s="83"/>
      <c r="CN14" s="84"/>
      <c r="CO14" s="84"/>
      <c r="CP14" s="84"/>
      <c r="CQ14" s="82"/>
      <c r="CR14" s="82"/>
      <c r="CS14" s="100"/>
      <c r="CT14" s="121" t="str">
        <f t="shared" si="1"/>
        <v>ok</v>
      </c>
      <c r="CU14" s="122">
        <f t="shared" si="0"/>
        <v>0</v>
      </c>
      <c r="CV14" s="84"/>
      <c r="CW14" s="84"/>
    </row>
    <row r="15" spans="1:101">
      <c r="A15" s="81"/>
      <c r="B15" s="418"/>
      <c r="D15" s="82"/>
      <c r="E15" s="83"/>
      <c r="F15" s="84"/>
      <c r="G15" s="84"/>
      <c r="H15" s="84"/>
      <c r="I15" s="82"/>
      <c r="J15" s="83"/>
      <c r="K15" s="84"/>
      <c r="L15" s="84"/>
      <c r="M15" s="84"/>
      <c r="N15" s="84"/>
      <c r="O15" s="82"/>
      <c r="P15" s="83"/>
      <c r="Q15" s="84"/>
      <c r="R15" s="84"/>
      <c r="S15" s="84"/>
      <c r="T15" s="82"/>
      <c r="U15" s="83"/>
      <c r="V15" s="84"/>
      <c r="W15" s="84"/>
      <c r="X15" s="84"/>
      <c r="Y15" s="84"/>
      <c r="Z15" s="84"/>
      <c r="AA15" s="82"/>
      <c r="AB15" s="83"/>
      <c r="AC15" s="84"/>
      <c r="AD15" s="84"/>
      <c r="AE15" s="84"/>
      <c r="AF15" s="84"/>
      <c r="AG15" s="84"/>
      <c r="AH15" s="84"/>
      <c r="AI15" s="84"/>
      <c r="AJ15" s="84"/>
      <c r="AK15" s="84"/>
      <c r="AL15" s="82"/>
      <c r="AM15" s="83"/>
      <c r="AN15" s="84"/>
      <c r="AO15" s="84"/>
      <c r="AP15" s="84"/>
      <c r="AQ15" s="84"/>
      <c r="AR15" s="82"/>
      <c r="AS15" s="83"/>
      <c r="AT15" s="84"/>
      <c r="AU15" s="84"/>
      <c r="AV15" s="84"/>
      <c r="AW15" s="82"/>
      <c r="AX15" s="83"/>
      <c r="AY15" s="84"/>
      <c r="AZ15" s="84"/>
      <c r="BA15" s="82"/>
      <c r="BB15" s="83"/>
      <c r="BC15" s="84"/>
      <c r="BD15" s="84"/>
      <c r="BE15" s="84"/>
      <c r="BF15" s="84"/>
      <c r="BG15" s="84"/>
      <c r="BH15" s="84"/>
      <c r="BI15" s="84"/>
      <c r="BJ15" s="84"/>
      <c r="BK15" s="84"/>
      <c r="BL15" s="84"/>
      <c r="BM15" s="82"/>
      <c r="BN15" s="83"/>
      <c r="BO15" s="84"/>
      <c r="BP15" s="84"/>
      <c r="BQ15" s="84"/>
      <c r="BR15" s="84"/>
      <c r="BS15" s="84"/>
      <c r="BT15" s="84"/>
      <c r="BU15" s="84"/>
      <c r="BV15" s="84"/>
      <c r="BW15" s="84"/>
      <c r="BX15" s="84"/>
      <c r="BY15" s="84"/>
      <c r="BZ15" s="84"/>
      <c r="CA15" s="84"/>
      <c r="CB15" s="84"/>
      <c r="CC15" s="84"/>
      <c r="CD15" s="84"/>
      <c r="CE15" s="84"/>
      <c r="CF15" s="84"/>
      <c r="CG15" s="84"/>
      <c r="CH15" s="82"/>
      <c r="CI15" s="83"/>
      <c r="CJ15" s="84"/>
      <c r="CK15" s="84"/>
      <c r="CL15" s="82"/>
      <c r="CM15" s="83"/>
      <c r="CN15" s="84"/>
      <c r="CO15" s="84"/>
      <c r="CP15" s="84"/>
      <c r="CQ15" s="82"/>
      <c r="CR15" s="82"/>
      <c r="CS15" s="100"/>
      <c r="CT15" s="121" t="str">
        <f t="shared" si="1"/>
        <v>ok</v>
      </c>
      <c r="CU15" s="122">
        <f t="shared" si="0"/>
        <v>0</v>
      </c>
      <c r="CV15" s="84"/>
      <c r="CW15" s="84"/>
    </row>
    <row r="16" spans="1:101">
      <c r="A16" s="81"/>
      <c r="B16" s="418"/>
      <c r="D16" s="82"/>
      <c r="E16" s="83"/>
      <c r="F16" s="84"/>
      <c r="G16" s="84"/>
      <c r="H16" s="84"/>
      <c r="I16" s="82"/>
      <c r="J16" s="83"/>
      <c r="K16" s="84"/>
      <c r="L16" s="84"/>
      <c r="M16" s="84"/>
      <c r="N16" s="84"/>
      <c r="O16" s="82"/>
      <c r="P16" s="83"/>
      <c r="Q16" s="84"/>
      <c r="R16" s="84"/>
      <c r="S16" s="84"/>
      <c r="T16" s="82"/>
      <c r="U16" s="83"/>
      <c r="V16" s="84"/>
      <c r="W16" s="84"/>
      <c r="X16" s="84"/>
      <c r="Y16" s="84"/>
      <c r="Z16" s="84"/>
      <c r="AA16" s="82"/>
      <c r="AB16" s="83"/>
      <c r="AC16" s="84"/>
      <c r="AD16" s="84"/>
      <c r="AE16" s="84"/>
      <c r="AF16" s="84"/>
      <c r="AG16" s="84"/>
      <c r="AH16" s="84"/>
      <c r="AI16" s="84"/>
      <c r="AJ16" s="84"/>
      <c r="AK16" s="84"/>
      <c r="AL16" s="82"/>
      <c r="AM16" s="83"/>
      <c r="AN16" s="84"/>
      <c r="AO16" s="84"/>
      <c r="AP16" s="84"/>
      <c r="AQ16" s="84"/>
      <c r="AR16" s="82"/>
      <c r="AS16" s="83"/>
      <c r="AT16" s="84"/>
      <c r="AU16" s="84"/>
      <c r="AV16" s="84"/>
      <c r="AW16" s="82"/>
      <c r="AX16" s="83"/>
      <c r="AY16" s="84"/>
      <c r="AZ16" s="84"/>
      <c r="BA16" s="82"/>
      <c r="BB16" s="83"/>
      <c r="BC16" s="84"/>
      <c r="BD16" s="84"/>
      <c r="BE16" s="84"/>
      <c r="BF16" s="84"/>
      <c r="BG16" s="84"/>
      <c r="BH16" s="84"/>
      <c r="BI16" s="84"/>
      <c r="BJ16" s="84"/>
      <c r="BK16" s="84"/>
      <c r="BL16" s="84"/>
      <c r="BM16" s="82"/>
      <c r="BN16" s="83"/>
      <c r="BO16" s="84"/>
      <c r="BP16" s="84"/>
      <c r="BQ16" s="84"/>
      <c r="BR16" s="84"/>
      <c r="BS16" s="84"/>
      <c r="BT16" s="84"/>
      <c r="BU16" s="84"/>
      <c r="BV16" s="84"/>
      <c r="BW16" s="84"/>
      <c r="BX16" s="84"/>
      <c r="BY16" s="84"/>
      <c r="BZ16" s="84"/>
      <c r="CA16" s="84"/>
      <c r="CB16" s="84"/>
      <c r="CC16" s="84"/>
      <c r="CD16" s="84"/>
      <c r="CE16" s="84"/>
      <c r="CF16" s="84"/>
      <c r="CG16" s="84"/>
      <c r="CH16" s="82"/>
      <c r="CI16" s="83"/>
      <c r="CJ16" s="84"/>
      <c r="CK16" s="84"/>
      <c r="CL16" s="82"/>
      <c r="CM16" s="83"/>
      <c r="CN16" s="84"/>
      <c r="CO16" s="84"/>
      <c r="CP16" s="84"/>
      <c r="CQ16" s="82"/>
      <c r="CR16" s="82"/>
      <c r="CS16" s="100"/>
      <c r="CT16" s="121" t="str">
        <f t="shared" si="1"/>
        <v>ok</v>
      </c>
      <c r="CU16" s="122">
        <f t="shared" si="0"/>
        <v>0</v>
      </c>
      <c r="CV16" s="84"/>
      <c r="CW16" s="84"/>
    </row>
    <row r="17" spans="1:101">
      <c r="A17" s="81"/>
      <c r="B17" s="418"/>
      <c r="D17" s="82"/>
      <c r="E17" s="83"/>
      <c r="F17" s="84"/>
      <c r="G17" s="84"/>
      <c r="H17" s="84"/>
      <c r="I17" s="82"/>
      <c r="J17" s="83"/>
      <c r="K17" s="84"/>
      <c r="L17" s="84"/>
      <c r="M17" s="84"/>
      <c r="N17" s="84"/>
      <c r="O17" s="82"/>
      <c r="P17" s="83"/>
      <c r="Q17" s="84"/>
      <c r="R17" s="84"/>
      <c r="S17" s="84"/>
      <c r="T17" s="82"/>
      <c r="U17" s="83"/>
      <c r="V17" s="84"/>
      <c r="W17" s="84"/>
      <c r="X17" s="84"/>
      <c r="Y17" s="84"/>
      <c r="Z17" s="84"/>
      <c r="AA17" s="82"/>
      <c r="AB17" s="83"/>
      <c r="AC17" s="84"/>
      <c r="AD17" s="84"/>
      <c r="AE17" s="84"/>
      <c r="AF17" s="84"/>
      <c r="AG17" s="84"/>
      <c r="AH17" s="84"/>
      <c r="AI17" s="84"/>
      <c r="AJ17" s="84"/>
      <c r="AK17" s="84"/>
      <c r="AL17" s="82"/>
      <c r="AM17" s="83"/>
      <c r="AN17" s="84"/>
      <c r="AO17" s="84"/>
      <c r="AP17" s="84"/>
      <c r="AQ17" s="84"/>
      <c r="AR17" s="82"/>
      <c r="AS17" s="83"/>
      <c r="AT17" s="84"/>
      <c r="AU17" s="84"/>
      <c r="AV17" s="84"/>
      <c r="AW17" s="82"/>
      <c r="AX17" s="83"/>
      <c r="AY17" s="84"/>
      <c r="AZ17" s="84"/>
      <c r="BA17" s="82"/>
      <c r="BB17" s="83"/>
      <c r="BC17" s="84"/>
      <c r="BD17" s="84"/>
      <c r="BE17" s="84"/>
      <c r="BF17" s="84"/>
      <c r="BG17" s="84"/>
      <c r="BH17" s="84"/>
      <c r="BI17" s="84"/>
      <c r="BJ17" s="84"/>
      <c r="BK17" s="84"/>
      <c r="BL17" s="84"/>
      <c r="BM17" s="82"/>
      <c r="BN17" s="83"/>
      <c r="BO17" s="84"/>
      <c r="BP17" s="84"/>
      <c r="BQ17" s="84"/>
      <c r="BR17" s="84"/>
      <c r="BS17" s="84"/>
      <c r="BT17" s="84"/>
      <c r="BU17" s="84"/>
      <c r="BV17" s="84"/>
      <c r="BW17" s="84"/>
      <c r="BX17" s="84"/>
      <c r="BY17" s="84"/>
      <c r="BZ17" s="84"/>
      <c r="CA17" s="84"/>
      <c r="CB17" s="84"/>
      <c r="CC17" s="84"/>
      <c r="CD17" s="84"/>
      <c r="CE17" s="84"/>
      <c r="CF17" s="84"/>
      <c r="CG17" s="84"/>
      <c r="CH17" s="82"/>
      <c r="CI17" s="83"/>
      <c r="CJ17" s="84"/>
      <c r="CK17" s="84"/>
      <c r="CL17" s="82"/>
      <c r="CM17" s="83"/>
      <c r="CN17" s="84"/>
      <c r="CO17" s="84"/>
      <c r="CP17" s="84"/>
      <c r="CQ17" s="82"/>
      <c r="CR17" s="82"/>
      <c r="CS17" s="100"/>
      <c r="CT17" s="121" t="str">
        <f t="shared" si="1"/>
        <v>ok</v>
      </c>
      <c r="CU17" s="122">
        <f t="shared" si="0"/>
        <v>0</v>
      </c>
      <c r="CV17" s="84"/>
      <c r="CW17" s="84"/>
    </row>
    <row r="18" spans="1:101">
      <c r="A18" s="81"/>
      <c r="B18" s="418"/>
      <c r="D18" s="82"/>
      <c r="E18" s="83"/>
      <c r="F18" s="84"/>
      <c r="G18" s="84"/>
      <c r="H18" s="84"/>
      <c r="I18" s="82"/>
      <c r="J18" s="83"/>
      <c r="K18" s="84"/>
      <c r="L18" s="84"/>
      <c r="M18" s="84"/>
      <c r="N18" s="84"/>
      <c r="O18" s="82"/>
      <c r="P18" s="83"/>
      <c r="Q18" s="84"/>
      <c r="R18" s="84"/>
      <c r="S18" s="84"/>
      <c r="T18" s="82"/>
      <c r="U18" s="83"/>
      <c r="V18" s="84"/>
      <c r="W18" s="84"/>
      <c r="X18" s="84"/>
      <c r="Y18" s="84"/>
      <c r="Z18" s="84"/>
      <c r="AA18" s="82"/>
      <c r="AB18" s="83"/>
      <c r="AC18" s="84"/>
      <c r="AD18" s="84"/>
      <c r="AE18" s="84"/>
      <c r="AF18" s="84"/>
      <c r="AG18" s="84"/>
      <c r="AH18" s="84"/>
      <c r="AI18" s="84"/>
      <c r="AJ18" s="84"/>
      <c r="AK18" s="84"/>
      <c r="AL18" s="82"/>
      <c r="AM18" s="83"/>
      <c r="AN18" s="84"/>
      <c r="AO18" s="84"/>
      <c r="AP18" s="84"/>
      <c r="AQ18" s="84"/>
      <c r="AR18" s="82"/>
      <c r="AS18" s="83"/>
      <c r="AT18" s="84"/>
      <c r="AU18" s="84"/>
      <c r="AV18" s="84"/>
      <c r="AW18" s="82"/>
      <c r="AX18" s="83"/>
      <c r="AY18" s="84"/>
      <c r="AZ18" s="84"/>
      <c r="BA18" s="82"/>
      <c r="BB18" s="83"/>
      <c r="BC18" s="84"/>
      <c r="BD18" s="84"/>
      <c r="BE18" s="84"/>
      <c r="BF18" s="84"/>
      <c r="BG18" s="84"/>
      <c r="BH18" s="84"/>
      <c r="BI18" s="84"/>
      <c r="BJ18" s="84"/>
      <c r="BK18" s="84"/>
      <c r="BL18" s="84"/>
      <c r="BM18" s="82"/>
      <c r="BN18" s="83"/>
      <c r="BO18" s="84"/>
      <c r="BP18" s="84"/>
      <c r="BQ18" s="84"/>
      <c r="BR18" s="84"/>
      <c r="BS18" s="84"/>
      <c r="BT18" s="84"/>
      <c r="BU18" s="84"/>
      <c r="BV18" s="84"/>
      <c r="BW18" s="84"/>
      <c r="BX18" s="84"/>
      <c r="BY18" s="84"/>
      <c r="BZ18" s="84"/>
      <c r="CA18" s="84"/>
      <c r="CB18" s="84"/>
      <c r="CC18" s="84"/>
      <c r="CD18" s="84"/>
      <c r="CE18" s="84"/>
      <c r="CF18" s="84"/>
      <c r="CG18" s="84"/>
      <c r="CH18" s="82"/>
      <c r="CI18" s="83"/>
      <c r="CJ18" s="84"/>
      <c r="CK18" s="84"/>
      <c r="CL18" s="82"/>
      <c r="CM18" s="83"/>
      <c r="CN18" s="84"/>
      <c r="CO18" s="84"/>
      <c r="CP18" s="84"/>
      <c r="CQ18" s="82"/>
      <c r="CR18" s="82"/>
      <c r="CS18" s="100"/>
      <c r="CT18" s="121" t="str">
        <f t="shared" si="1"/>
        <v>ok</v>
      </c>
      <c r="CU18" s="122">
        <f t="shared" si="0"/>
        <v>0</v>
      </c>
      <c r="CV18" s="84"/>
      <c r="CW18" s="84"/>
    </row>
    <row r="19" spans="1:101">
      <c r="A19" s="81"/>
      <c r="B19" s="418"/>
      <c r="D19" s="82"/>
      <c r="E19" s="83"/>
      <c r="F19" s="84"/>
      <c r="G19" s="84"/>
      <c r="H19" s="84"/>
      <c r="I19" s="82"/>
      <c r="J19" s="83"/>
      <c r="K19" s="84"/>
      <c r="L19" s="84"/>
      <c r="M19" s="84"/>
      <c r="N19" s="84"/>
      <c r="O19" s="82"/>
      <c r="P19" s="83"/>
      <c r="Q19" s="84"/>
      <c r="R19" s="84"/>
      <c r="S19" s="84"/>
      <c r="T19" s="82"/>
      <c r="U19" s="83"/>
      <c r="V19" s="84"/>
      <c r="W19" s="84"/>
      <c r="X19" s="84"/>
      <c r="Y19" s="84"/>
      <c r="Z19" s="84"/>
      <c r="AA19" s="82"/>
      <c r="AB19" s="83"/>
      <c r="AC19" s="84"/>
      <c r="AD19" s="84"/>
      <c r="AE19" s="84"/>
      <c r="AF19" s="84"/>
      <c r="AG19" s="84"/>
      <c r="AH19" s="84"/>
      <c r="AI19" s="84"/>
      <c r="AJ19" s="84"/>
      <c r="AK19" s="84"/>
      <c r="AL19" s="82"/>
      <c r="AM19" s="83"/>
      <c r="AN19" s="84"/>
      <c r="AO19" s="84"/>
      <c r="AP19" s="84"/>
      <c r="AQ19" s="84"/>
      <c r="AR19" s="82"/>
      <c r="AS19" s="83"/>
      <c r="AT19" s="84"/>
      <c r="AU19" s="84"/>
      <c r="AV19" s="84"/>
      <c r="AW19" s="82"/>
      <c r="AX19" s="83"/>
      <c r="AY19" s="84"/>
      <c r="AZ19" s="84"/>
      <c r="BA19" s="82"/>
      <c r="BB19" s="83"/>
      <c r="BC19" s="84"/>
      <c r="BD19" s="84"/>
      <c r="BE19" s="84"/>
      <c r="BF19" s="84"/>
      <c r="BG19" s="84"/>
      <c r="BH19" s="84"/>
      <c r="BI19" s="84"/>
      <c r="BJ19" s="84"/>
      <c r="BK19" s="84"/>
      <c r="BL19" s="84"/>
      <c r="BM19" s="82"/>
      <c r="BN19" s="83"/>
      <c r="BO19" s="84"/>
      <c r="BP19" s="84"/>
      <c r="BQ19" s="84"/>
      <c r="BR19" s="84"/>
      <c r="BS19" s="84"/>
      <c r="BT19" s="84"/>
      <c r="BU19" s="84"/>
      <c r="BV19" s="84"/>
      <c r="BW19" s="84"/>
      <c r="BX19" s="84"/>
      <c r="BY19" s="84"/>
      <c r="BZ19" s="84"/>
      <c r="CA19" s="84"/>
      <c r="CB19" s="84"/>
      <c r="CC19" s="84"/>
      <c r="CD19" s="84"/>
      <c r="CE19" s="84"/>
      <c r="CF19" s="84"/>
      <c r="CG19" s="84"/>
      <c r="CH19" s="82"/>
      <c r="CI19" s="83"/>
      <c r="CJ19" s="84"/>
      <c r="CK19" s="84"/>
      <c r="CL19" s="82"/>
      <c r="CM19" s="83"/>
      <c r="CN19" s="84"/>
      <c r="CO19" s="84"/>
      <c r="CP19" s="84"/>
      <c r="CQ19" s="82"/>
      <c r="CR19" s="82"/>
      <c r="CS19" s="100"/>
      <c r="CT19" s="121" t="str">
        <f t="shared" si="1"/>
        <v>ok</v>
      </c>
      <c r="CU19" s="122">
        <f t="shared" si="0"/>
        <v>0</v>
      </c>
      <c r="CV19" s="84"/>
      <c r="CW19" s="84"/>
    </row>
    <row r="20" spans="1:101">
      <c r="A20" s="81"/>
      <c r="B20" s="418"/>
      <c r="D20" s="82"/>
      <c r="E20" s="83"/>
      <c r="F20" s="84"/>
      <c r="G20" s="84"/>
      <c r="H20" s="84"/>
      <c r="I20" s="82"/>
      <c r="J20" s="83"/>
      <c r="K20" s="84"/>
      <c r="L20" s="84"/>
      <c r="M20" s="84"/>
      <c r="N20" s="84"/>
      <c r="O20" s="82"/>
      <c r="P20" s="83"/>
      <c r="Q20" s="84"/>
      <c r="R20" s="84"/>
      <c r="S20" s="84"/>
      <c r="T20" s="82"/>
      <c r="U20" s="83"/>
      <c r="V20" s="84"/>
      <c r="W20" s="84"/>
      <c r="X20" s="84"/>
      <c r="Y20" s="84"/>
      <c r="Z20" s="84"/>
      <c r="AA20" s="82"/>
      <c r="AB20" s="83"/>
      <c r="AC20" s="84"/>
      <c r="AD20" s="84"/>
      <c r="AE20" s="84"/>
      <c r="AF20" s="84"/>
      <c r="AG20" s="84"/>
      <c r="AH20" s="84"/>
      <c r="AI20" s="84"/>
      <c r="AJ20" s="84"/>
      <c r="AK20" s="84"/>
      <c r="AL20" s="82"/>
      <c r="AM20" s="83"/>
      <c r="AN20" s="84"/>
      <c r="AO20" s="84"/>
      <c r="AP20" s="84"/>
      <c r="AQ20" s="84"/>
      <c r="AR20" s="82"/>
      <c r="AS20" s="83"/>
      <c r="AT20" s="84"/>
      <c r="AU20" s="84"/>
      <c r="AV20" s="84"/>
      <c r="AW20" s="82"/>
      <c r="AX20" s="83"/>
      <c r="AY20" s="84"/>
      <c r="AZ20" s="84"/>
      <c r="BA20" s="82"/>
      <c r="BB20" s="83"/>
      <c r="BC20" s="84"/>
      <c r="BD20" s="84"/>
      <c r="BE20" s="84"/>
      <c r="BF20" s="84"/>
      <c r="BG20" s="84"/>
      <c r="BH20" s="84"/>
      <c r="BI20" s="84"/>
      <c r="BJ20" s="84"/>
      <c r="BK20" s="84"/>
      <c r="BL20" s="84"/>
      <c r="BM20" s="82"/>
      <c r="BN20" s="83"/>
      <c r="BO20" s="84"/>
      <c r="BP20" s="84"/>
      <c r="BQ20" s="84"/>
      <c r="BR20" s="84"/>
      <c r="BS20" s="84"/>
      <c r="BT20" s="84"/>
      <c r="BU20" s="84"/>
      <c r="BV20" s="84"/>
      <c r="BW20" s="84"/>
      <c r="BX20" s="84"/>
      <c r="BY20" s="84"/>
      <c r="BZ20" s="84"/>
      <c r="CA20" s="84"/>
      <c r="CB20" s="84"/>
      <c r="CC20" s="84"/>
      <c r="CD20" s="84"/>
      <c r="CE20" s="84"/>
      <c r="CF20" s="84"/>
      <c r="CG20" s="84"/>
      <c r="CH20" s="82"/>
      <c r="CI20" s="83"/>
      <c r="CJ20" s="84"/>
      <c r="CK20" s="84"/>
      <c r="CL20" s="82"/>
      <c r="CM20" s="83"/>
      <c r="CN20" s="84"/>
      <c r="CO20" s="84"/>
      <c r="CP20" s="84"/>
      <c r="CQ20" s="82"/>
      <c r="CR20" s="82"/>
      <c r="CS20" s="100"/>
      <c r="CT20" s="121" t="str">
        <f t="shared" si="1"/>
        <v>ok</v>
      </c>
      <c r="CU20" s="122">
        <f t="shared" si="0"/>
        <v>0</v>
      </c>
      <c r="CV20" s="84"/>
      <c r="CW20" s="84"/>
    </row>
    <row r="21" spans="1:101">
      <c r="A21" s="81"/>
      <c r="B21" s="418"/>
      <c r="D21" s="82"/>
      <c r="E21" s="83"/>
      <c r="F21" s="84"/>
      <c r="G21" s="84"/>
      <c r="H21" s="84"/>
      <c r="I21" s="82"/>
      <c r="J21" s="83"/>
      <c r="K21" s="84"/>
      <c r="L21" s="84"/>
      <c r="M21" s="84"/>
      <c r="N21" s="84"/>
      <c r="O21" s="82"/>
      <c r="P21" s="83"/>
      <c r="Q21" s="84"/>
      <c r="R21" s="84"/>
      <c r="S21" s="84"/>
      <c r="T21" s="82"/>
      <c r="U21" s="83"/>
      <c r="V21" s="84"/>
      <c r="W21" s="84"/>
      <c r="X21" s="84"/>
      <c r="Y21" s="84"/>
      <c r="Z21" s="84"/>
      <c r="AA21" s="82"/>
      <c r="AB21" s="83"/>
      <c r="AC21" s="84"/>
      <c r="AD21" s="84"/>
      <c r="AE21" s="84"/>
      <c r="AF21" s="84"/>
      <c r="AG21" s="84"/>
      <c r="AH21" s="84"/>
      <c r="AI21" s="84"/>
      <c r="AJ21" s="84"/>
      <c r="AK21" s="84"/>
      <c r="AL21" s="82"/>
      <c r="AM21" s="83"/>
      <c r="AN21" s="84"/>
      <c r="AO21" s="84"/>
      <c r="AP21" s="84"/>
      <c r="AQ21" s="84"/>
      <c r="AR21" s="82"/>
      <c r="AS21" s="83"/>
      <c r="AT21" s="84"/>
      <c r="AU21" s="84"/>
      <c r="AV21" s="84"/>
      <c r="AW21" s="82"/>
      <c r="AX21" s="83"/>
      <c r="AY21" s="84"/>
      <c r="AZ21" s="84"/>
      <c r="BA21" s="82"/>
      <c r="BB21" s="83"/>
      <c r="BC21" s="84"/>
      <c r="BD21" s="84"/>
      <c r="BE21" s="84"/>
      <c r="BF21" s="84"/>
      <c r="BG21" s="84"/>
      <c r="BH21" s="84"/>
      <c r="BI21" s="84"/>
      <c r="BJ21" s="84"/>
      <c r="BK21" s="84"/>
      <c r="BL21" s="84"/>
      <c r="BM21" s="82"/>
      <c r="BN21" s="83"/>
      <c r="BO21" s="84"/>
      <c r="BP21" s="84"/>
      <c r="BQ21" s="84"/>
      <c r="BR21" s="84"/>
      <c r="BS21" s="84"/>
      <c r="BT21" s="84"/>
      <c r="BU21" s="84"/>
      <c r="BV21" s="84"/>
      <c r="BW21" s="84"/>
      <c r="BX21" s="84"/>
      <c r="BY21" s="84"/>
      <c r="BZ21" s="84"/>
      <c r="CA21" s="84"/>
      <c r="CB21" s="84"/>
      <c r="CC21" s="84"/>
      <c r="CD21" s="84"/>
      <c r="CE21" s="84"/>
      <c r="CF21" s="84"/>
      <c r="CG21" s="84"/>
      <c r="CH21" s="82"/>
      <c r="CI21" s="83"/>
      <c r="CJ21" s="84"/>
      <c r="CK21" s="84"/>
      <c r="CL21" s="82"/>
      <c r="CM21" s="83"/>
      <c r="CN21" s="84"/>
      <c r="CO21" s="84"/>
      <c r="CP21" s="84"/>
      <c r="CQ21" s="82"/>
      <c r="CR21" s="82"/>
      <c r="CS21" s="100"/>
      <c r="CT21" s="121" t="str">
        <f t="shared" si="1"/>
        <v>ok</v>
      </c>
      <c r="CU21" s="122">
        <f t="shared" si="0"/>
        <v>0</v>
      </c>
      <c r="CV21" s="84"/>
      <c r="CW21" s="84"/>
    </row>
    <row r="22" spans="1:101">
      <c r="A22" s="81"/>
      <c r="B22" s="418"/>
      <c r="D22" s="82"/>
      <c r="E22" s="83"/>
      <c r="F22" s="84"/>
      <c r="G22" s="84"/>
      <c r="H22" s="84"/>
      <c r="I22" s="82"/>
      <c r="J22" s="83"/>
      <c r="K22" s="84"/>
      <c r="L22" s="84"/>
      <c r="M22" s="84"/>
      <c r="N22" s="84"/>
      <c r="O22" s="82"/>
      <c r="P22" s="83"/>
      <c r="Q22" s="84"/>
      <c r="R22" s="84"/>
      <c r="S22" s="84"/>
      <c r="T22" s="82"/>
      <c r="U22" s="83"/>
      <c r="V22" s="84"/>
      <c r="W22" s="84"/>
      <c r="X22" s="84"/>
      <c r="Y22" s="84"/>
      <c r="Z22" s="84"/>
      <c r="AA22" s="82"/>
      <c r="AB22" s="83"/>
      <c r="AC22" s="84"/>
      <c r="AD22" s="84"/>
      <c r="AE22" s="84"/>
      <c r="AF22" s="84"/>
      <c r="AG22" s="84"/>
      <c r="AH22" s="84"/>
      <c r="AI22" s="84"/>
      <c r="AJ22" s="84"/>
      <c r="AK22" s="84"/>
      <c r="AL22" s="82"/>
      <c r="AM22" s="83"/>
      <c r="AN22" s="84"/>
      <c r="AO22" s="84"/>
      <c r="AP22" s="84"/>
      <c r="AQ22" s="84"/>
      <c r="AR22" s="82"/>
      <c r="AS22" s="83"/>
      <c r="AT22" s="84"/>
      <c r="AU22" s="84"/>
      <c r="AV22" s="84"/>
      <c r="AW22" s="82"/>
      <c r="AX22" s="83"/>
      <c r="AY22" s="84"/>
      <c r="AZ22" s="84"/>
      <c r="BA22" s="82"/>
      <c r="BB22" s="83"/>
      <c r="BC22" s="84"/>
      <c r="BD22" s="84"/>
      <c r="BE22" s="84"/>
      <c r="BF22" s="84"/>
      <c r="BG22" s="84"/>
      <c r="BH22" s="84"/>
      <c r="BI22" s="84"/>
      <c r="BJ22" s="84"/>
      <c r="BK22" s="84"/>
      <c r="BL22" s="84"/>
      <c r="BM22" s="82"/>
      <c r="BN22" s="83"/>
      <c r="BO22" s="84"/>
      <c r="BP22" s="84"/>
      <c r="BQ22" s="84"/>
      <c r="BR22" s="84"/>
      <c r="BS22" s="84"/>
      <c r="BT22" s="84"/>
      <c r="BU22" s="84"/>
      <c r="BV22" s="84"/>
      <c r="BW22" s="84"/>
      <c r="BX22" s="84"/>
      <c r="BY22" s="84"/>
      <c r="BZ22" s="84"/>
      <c r="CA22" s="84"/>
      <c r="CB22" s="84"/>
      <c r="CC22" s="84"/>
      <c r="CD22" s="84"/>
      <c r="CE22" s="84"/>
      <c r="CF22" s="84"/>
      <c r="CG22" s="84"/>
      <c r="CH22" s="82"/>
      <c r="CI22" s="83"/>
      <c r="CJ22" s="84"/>
      <c r="CK22" s="84"/>
      <c r="CL22" s="82"/>
      <c r="CM22" s="83"/>
      <c r="CN22" s="84"/>
      <c r="CO22" s="84"/>
      <c r="CP22" s="84"/>
      <c r="CQ22" s="82"/>
      <c r="CR22" s="82"/>
      <c r="CS22" s="100"/>
      <c r="CT22" s="121" t="str">
        <f t="shared" si="1"/>
        <v>ok</v>
      </c>
      <c r="CU22" s="122">
        <f t="shared" si="0"/>
        <v>0</v>
      </c>
      <c r="CV22" s="84"/>
      <c r="CW22" s="84"/>
    </row>
    <row r="23" spans="1:101">
      <c r="A23" s="81"/>
      <c r="B23" s="418"/>
      <c r="D23" s="82"/>
      <c r="E23" s="83"/>
      <c r="F23" s="84"/>
      <c r="G23" s="84"/>
      <c r="H23" s="84"/>
      <c r="I23" s="82"/>
      <c r="J23" s="83"/>
      <c r="K23" s="84"/>
      <c r="L23" s="84"/>
      <c r="M23" s="84"/>
      <c r="N23" s="84"/>
      <c r="O23" s="82"/>
      <c r="P23" s="83"/>
      <c r="Q23" s="84"/>
      <c r="R23" s="84"/>
      <c r="S23" s="84"/>
      <c r="T23" s="82"/>
      <c r="U23" s="83"/>
      <c r="V23" s="84"/>
      <c r="W23" s="84"/>
      <c r="X23" s="84"/>
      <c r="Y23" s="84"/>
      <c r="Z23" s="84"/>
      <c r="AA23" s="82"/>
      <c r="AB23" s="83"/>
      <c r="AC23" s="84"/>
      <c r="AD23" s="84"/>
      <c r="AE23" s="84"/>
      <c r="AF23" s="84"/>
      <c r="AG23" s="84"/>
      <c r="AH23" s="84"/>
      <c r="AI23" s="84"/>
      <c r="AJ23" s="84"/>
      <c r="AK23" s="84"/>
      <c r="AL23" s="82"/>
      <c r="AM23" s="83"/>
      <c r="AN23" s="84"/>
      <c r="AO23" s="84"/>
      <c r="AP23" s="84"/>
      <c r="AQ23" s="84"/>
      <c r="AR23" s="82"/>
      <c r="AS23" s="83"/>
      <c r="AT23" s="84"/>
      <c r="AU23" s="84"/>
      <c r="AV23" s="84"/>
      <c r="AW23" s="82"/>
      <c r="AX23" s="83"/>
      <c r="AY23" s="84"/>
      <c r="AZ23" s="84"/>
      <c r="BA23" s="82"/>
      <c r="BB23" s="83"/>
      <c r="BC23" s="84"/>
      <c r="BD23" s="84"/>
      <c r="BE23" s="84"/>
      <c r="BF23" s="84"/>
      <c r="BG23" s="84"/>
      <c r="BH23" s="84"/>
      <c r="BI23" s="84"/>
      <c r="BJ23" s="84"/>
      <c r="BK23" s="84"/>
      <c r="BL23" s="84"/>
      <c r="BM23" s="82"/>
      <c r="BN23" s="83"/>
      <c r="BO23" s="84"/>
      <c r="BP23" s="84"/>
      <c r="BQ23" s="84"/>
      <c r="BR23" s="84"/>
      <c r="BS23" s="84"/>
      <c r="BT23" s="84"/>
      <c r="BU23" s="84"/>
      <c r="BV23" s="84"/>
      <c r="BW23" s="84"/>
      <c r="BX23" s="84"/>
      <c r="BY23" s="84"/>
      <c r="BZ23" s="84"/>
      <c r="CA23" s="84"/>
      <c r="CB23" s="84"/>
      <c r="CC23" s="84"/>
      <c r="CD23" s="84"/>
      <c r="CE23" s="84"/>
      <c r="CF23" s="84"/>
      <c r="CG23" s="84"/>
      <c r="CH23" s="82"/>
      <c r="CI23" s="83"/>
      <c r="CJ23" s="84"/>
      <c r="CK23" s="84"/>
      <c r="CL23" s="82"/>
      <c r="CM23" s="83"/>
      <c r="CN23" s="84"/>
      <c r="CO23" s="84"/>
      <c r="CP23" s="84"/>
      <c r="CQ23" s="82"/>
      <c r="CR23" s="82"/>
      <c r="CS23" s="100"/>
      <c r="CT23" s="121" t="str">
        <f t="shared" si="1"/>
        <v>ok</v>
      </c>
      <c r="CU23" s="122">
        <f t="shared" si="0"/>
        <v>0</v>
      </c>
      <c r="CV23" s="84"/>
      <c r="CW23" s="84"/>
    </row>
    <row r="24" spans="1:101">
      <c r="A24" s="81"/>
      <c r="B24" s="418"/>
      <c r="D24" s="82"/>
      <c r="E24" s="83"/>
      <c r="F24" s="84"/>
      <c r="G24" s="84"/>
      <c r="H24" s="84"/>
      <c r="I24" s="82"/>
      <c r="J24" s="83"/>
      <c r="K24" s="84"/>
      <c r="L24" s="84"/>
      <c r="M24" s="84"/>
      <c r="N24" s="84"/>
      <c r="O24" s="82"/>
      <c r="P24" s="83"/>
      <c r="Q24" s="84"/>
      <c r="R24" s="84"/>
      <c r="S24" s="84"/>
      <c r="T24" s="82"/>
      <c r="U24" s="83"/>
      <c r="V24" s="84"/>
      <c r="W24" s="84"/>
      <c r="X24" s="84"/>
      <c r="Y24" s="84"/>
      <c r="Z24" s="84"/>
      <c r="AA24" s="82"/>
      <c r="AB24" s="83"/>
      <c r="AC24" s="84"/>
      <c r="AD24" s="84"/>
      <c r="AE24" s="84"/>
      <c r="AF24" s="84"/>
      <c r="AG24" s="84"/>
      <c r="AH24" s="84"/>
      <c r="AI24" s="84"/>
      <c r="AJ24" s="84"/>
      <c r="AK24" s="84"/>
      <c r="AL24" s="82"/>
      <c r="AM24" s="83"/>
      <c r="AN24" s="84"/>
      <c r="AO24" s="84"/>
      <c r="AP24" s="84"/>
      <c r="AQ24" s="84"/>
      <c r="AR24" s="82"/>
      <c r="AS24" s="83"/>
      <c r="AT24" s="84"/>
      <c r="AU24" s="84"/>
      <c r="AV24" s="84"/>
      <c r="AW24" s="82"/>
      <c r="AX24" s="83"/>
      <c r="AY24" s="84"/>
      <c r="AZ24" s="84"/>
      <c r="BA24" s="82"/>
      <c r="BB24" s="83"/>
      <c r="BC24" s="84"/>
      <c r="BD24" s="84"/>
      <c r="BE24" s="84"/>
      <c r="BF24" s="84"/>
      <c r="BG24" s="84"/>
      <c r="BH24" s="84"/>
      <c r="BI24" s="84"/>
      <c r="BJ24" s="84"/>
      <c r="BK24" s="84"/>
      <c r="BL24" s="84"/>
      <c r="BM24" s="82"/>
      <c r="BN24" s="83"/>
      <c r="BO24" s="84"/>
      <c r="BP24" s="84"/>
      <c r="BQ24" s="84"/>
      <c r="BR24" s="84"/>
      <c r="BS24" s="84"/>
      <c r="BT24" s="84"/>
      <c r="BU24" s="84"/>
      <c r="BV24" s="84"/>
      <c r="BW24" s="84"/>
      <c r="BX24" s="84"/>
      <c r="BY24" s="84"/>
      <c r="BZ24" s="84"/>
      <c r="CA24" s="84"/>
      <c r="CB24" s="84"/>
      <c r="CC24" s="84"/>
      <c r="CD24" s="84"/>
      <c r="CE24" s="84"/>
      <c r="CF24" s="84"/>
      <c r="CG24" s="84"/>
      <c r="CH24" s="82"/>
      <c r="CI24" s="83"/>
      <c r="CJ24" s="84"/>
      <c r="CK24" s="84"/>
      <c r="CL24" s="82"/>
      <c r="CM24" s="83"/>
      <c r="CN24" s="84"/>
      <c r="CO24" s="84"/>
      <c r="CP24" s="84"/>
      <c r="CQ24" s="82"/>
      <c r="CR24" s="82"/>
      <c r="CS24" s="100"/>
      <c r="CT24" s="121" t="str">
        <f t="shared" si="1"/>
        <v>ok</v>
      </c>
      <c r="CU24" s="122">
        <f t="shared" si="0"/>
        <v>0</v>
      </c>
      <c r="CV24" s="84"/>
      <c r="CW24" s="84"/>
    </row>
    <row r="25" spans="1:101">
      <c r="A25" s="81"/>
      <c r="B25" s="418"/>
      <c r="D25" s="82"/>
      <c r="E25" s="83"/>
      <c r="F25" s="84"/>
      <c r="G25" s="84"/>
      <c r="H25" s="84"/>
      <c r="I25" s="82"/>
      <c r="J25" s="83"/>
      <c r="K25" s="84"/>
      <c r="L25" s="84"/>
      <c r="M25" s="84"/>
      <c r="N25" s="84"/>
      <c r="O25" s="82"/>
      <c r="P25" s="83"/>
      <c r="Q25" s="84"/>
      <c r="R25" s="84"/>
      <c r="S25" s="84"/>
      <c r="T25" s="82"/>
      <c r="U25" s="83"/>
      <c r="V25" s="84"/>
      <c r="W25" s="84"/>
      <c r="X25" s="84"/>
      <c r="Y25" s="84"/>
      <c r="Z25" s="84"/>
      <c r="AA25" s="82"/>
      <c r="AB25" s="83"/>
      <c r="AC25" s="84"/>
      <c r="AD25" s="84"/>
      <c r="AE25" s="84"/>
      <c r="AF25" s="84"/>
      <c r="AG25" s="84"/>
      <c r="AH25" s="84"/>
      <c r="AI25" s="84"/>
      <c r="AJ25" s="84"/>
      <c r="AK25" s="84"/>
      <c r="AL25" s="82"/>
      <c r="AM25" s="83"/>
      <c r="AN25" s="84"/>
      <c r="AO25" s="84"/>
      <c r="AP25" s="84"/>
      <c r="AQ25" s="84"/>
      <c r="AR25" s="82"/>
      <c r="AS25" s="83"/>
      <c r="AT25" s="84"/>
      <c r="AU25" s="84"/>
      <c r="AV25" s="84"/>
      <c r="AW25" s="82"/>
      <c r="AX25" s="83"/>
      <c r="AY25" s="84"/>
      <c r="AZ25" s="84"/>
      <c r="BA25" s="82"/>
      <c r="BB25" s="83"/>
      <c r="BC25" s="84"/>
      <c r="BD25" s="84"/>
      <c r="BE25" s="84"/>
      <c r="BF25" s="84"/>
      <c r="BG25" s="84"/>
      <c r="BH25" s="84"/>
      <c r="BI25" s="84"/>
      <c r="BJ25" s="84"/>
      <c r="BK25" s="84"/>
      <c r="BL25" s="84"/>
      <c r="BM25" s="82"/>
      <c r="BN25" s="83"/>
      <c r="BO25" s="84"/>
      <c r="BP25" s="84"/>
      <c r="BQ25" s="84"/>
      <c r="BR25" s="84"/>
      <c r="BS25" s="84"/>
      <c r="BT25" s="84"/>
      <c r="BU25" s="84"/>
      <c r="BV25" s="84"/>
      <c r="BW25" s="84"/>
      <c r="BX25" s="84"/>
      <c r="BY25" s="84"/>
      <c r="BZ25" s="84"/>
      <c r="CA25" s="84"/>
      <c r="CB25" s="84"/>
      <c r="CC25" s="84"/>
      <c r="CD25" s="84"/>
      <c r="CE25" s="84"/>
      <c r="CF25" s="84"/>
      <c r="CG25" s="84"/>
      <c r="CH25" s="82"/>
      <c r="CI25" s="83"/>
      <c r="CJ25" s="84"/>
      <c r="CK25" s="84"/>
      <c r="CL25" s="82"/>
      <c r="CM25" s="83"/>
      <c r="CN25" s="84"/>
      <c r="CO25" s="84"/>
      <c r="CP25" s="84"/>
      <c r="CQ25" s="82"/>
      <c r="CR25" s="82"/>
      <c r="CS25" s="100"/>
      <c r="CT25" s="121" t="str">
        <f t="shared" si="1"/>
        <v>ok</v>
      </c>
      <c r="CU25" s="122">
        <f t="shared" si="0"/>
        <v>0</v>
      </c>
      <c r="CV25" s="84"/>
      <c r="CW25" s="84"/>
    </row>
    <row r="26" spans="1:101">
      <c r="A26" s="81"/>
      <c r="B26" s="418"/>
      <c r="D26" s="82"/>
      <c r="E26" s="83"/>
      <c r="F26" s="84"/>
      <c r="G26" s="84"/>
      <c r="H26" s="84"/>
      <c r="I26" s="82"/>
      <c r="J26" s="83"/>
      <c r="K26" s="84"/>
      <c r="L26" s="84"/>
      <c r="M26" s="84"/>
      <c r="N26" s="84"/>
      <c r="O26" s="82"/>
      <c r="P26" s="83"/>
      <c r="Q26" s="84"/>
      <c r="R26" s="84"/>
      <c r="S26" s="84"/>
      <c r="T26" s="82"/>
      <c r="U26" s="83"/>
      <c r="V26" s="84"/>
      <c r="W26" s="84"/>
      <c r="X26" s="84"/>
      <c r="Y26" s="84"/>
      <c r="Z26" s="84"/>
      <c r="AA26" s="82"/>
      <c r="AB26" s="83"/>
      <c r="AC26" s="84"/>
      <c r="AD26" s="84"/>
      <c r="AE26" s="84"/>
      <c r="AF26" s="84"/>
      <c r="AG26" s="84"/>
      <c r="AH26" s="84"/>
      <c r="AI26" s="84"/>
      <c r="AJ26" s="84"/>
      <c r="AK26" s="84"/>
      <c r="AL26" s="82"/>
      <c r="AM26" s="83"/>
      <c r="AN26" s="84"/>
      <c r="AO26" s="84"/>
      <c r="AP26" s="84"/>
      <c r="AQ26" s="84"/>
      <c r="AR26" s="82"/>
      <c r="AS26" s="83"/>
      <c r="AT26" s="84"/>
      <c r="AU26" s="84"/>
      <c r="AV26" s="84"/>
      <c r="AW26" s="82"/>
      <c r="AX26" s="83"/>
      <c r="AY26" s="84"/>
      <c r="AZ26" s="84"/>
      <c r="BA26" s="82"/>
      <c r="BB26" s="83"/>
      <c r="BC26" s="84"/>
      <c r="BD26" s="84"/>
      <c r="BE26" s="84"/>
      <c r="BF26" s="84"/>
      <c r="BG26" s="84"/>
      <c r="BH26" s="84"/>
      <c r="BI26" s="84"/>
      <c r="BJ26" s="84"/>
      <c r="BK26" s="84"/>
      <c r="BL26" s="84"/>
      <c r="BM26" s="82"/>
      <c r="BN26" s="83"/>
      <c r="BO26" s="84"/>
      <c r="BP26" s="84"/>
      <c r="BQ26" s="84"/>
      <c r="BR26" s="84"/>
      <c r="BS26" s="84"/>
      <c r="BT26" s="84"/>
      <c r="BU26" s="84"/>
      <c r="BV26" s="84"/>
      <c r="BW26" s="84"/>
      <c r="BX26" s="84"/>
      <c r="BY26" s="84"/>
      <c r="BZ26" s="84"/>
      <c r="CA26" s="84"/>
      <c r="CB26" s="84"/>
      <c r="CC26" s="84"/>
      <c r="CD26" s="84"/>
      <c r="CE26" s="84"/>
      <c r="CF26" s="84"/>
      <c r="CG26" s="84"/>
      <c r="CH26" s="82"/>
      <c r="CI26" s="83"/>
      <c r="CJ26" s="84"/>
      <c r="CK26" s="84"/>
      <c r="CL26" s="82"/>
      <c r="CM26" s="83"/>
      <c r="CN26" s="84"/>
      <c r="CO26" s="84"/>
      <c r="CP26" s="84"/>
      <c r="CQ26" s="82"/>
      <c r="CR26" s="82"/>
      <c r="CS26" s="100"/>
      <c r="CT26" s="121" t="str">
        <f t="shared" si="1"/>
        <v>ok</v>
      </c>
      <c r="CU26" s="122">
        <f t="shared" si="0"/>
        <v>0</v>
      </c>
      <c r="CV26" s="84"/>
      <c r="CW26" s="84"/>
    </row>
    <row r="27" spans="1:101">
      <c r="A27" s="81"/>
      <c r="B27" s="418"/>
      <c r="D27" s="82"/>
      <c r="E27" s="83"/>
      <c r="F27" s="84"/>
      <c r="G27" s="84"/>
      <c r="H27" s="84"/>
      <c r="I27" s="82"/>
      <c r="J27" s="83"/>
      <c r="K27" s="84"/>
      <c r="L27" s="84"/>
      <c r="M27" s="84"/>
      <c r="N27" s="84"/>
      <c r="O27" s="82"/>
      <c r="P27" s="83"/>
      <c r="Q27" s="84"/>
      <c r="R27" s="84"/>
      <c r="S27" s="84"/>
      <c r="T27" s="82"/>
      <c r="U27" s="83"/>
      <c r="V27" s="84"/>
      <c r="W27" s="84"/>
      <c r="X27" s="84"/>
      <c r="Y27" s="84"/>
      <c r="Z27" s="84"/>
      <c r="AA27" s="82"/>
      <c r="AB27" s="83"/>
      <c r="AC27" s="84"/>
      <c r="AD27" s="84"/>
      <c r="AE27" s="84"/>
      <c r="AF27" s="84"/>
      <c r="AG27" s="84"/>
      <c r="AH27" s="84"/>
      <c r="AI27" s="84"/>
      <c r="AJ27" s="84"/>
      <c r="AK27" s="84"/>
      <c r="AL27" s="82"/>
      <c r="AM27" s="83"/>
      <c r="AN27" s="84"/>
      <c r="AO27" s="84"/>
      <c r="AP27" s="84"/>
      <c r="AQ27" s="84"/>
      <c r="AR27" s="82"/>
      <c r="AS27" s="83"/>
      <c r="AT27" s="84"/>
      <c r="AU27" s="84"/>
      <c r="AV27" s="84"/>
      <c r="AW27" s="82"/>
      <c r="AX27" s="83"/>
      <c r="AY27" s="84"/>
      <c r="AZ27" s="84"/>
      <c r="BA27" s="82"/>
      <c r="BB27" s="83"/>
      <c r="BC27" s="84"/>
      <c r="BD27" s="84"/>
      <c r="BE27" s="84"/>
      <c r="BF27" s="84"/>
      <c r="BG27" s="84"/>
      <c r="BH27" s="84"/>
      <c r="BI27" s="84"/>
      <c r="BJ27" s="84"/>
      <c r="BK27" s="84"/>
      <c r="BL27" s="84"/>
      <c r="BM27" s="82"/>
      <c r="BN27" s="83"/>
      <c r="BO27" s="84"/>
      <c r="BP27" s="84"/>
      <c r="BQ27" s="84"/>
      <c r="BR27" s="84"/>
      <c r="BS27" s="84"/>
      <c r="BT27" s="84"/>
      <c r="BU27" s="84"/>
      <c r="BV27" s="84"/>
      <c r="BW27" s="84"/>
      <c r="BX27" s="84"/>
      <c r="BY27" s="84"/>
      <c r="BZ27" s="84"/>
      <c r="CA27" s="84"/>
      <c r="CB27" s="84"/>
      <c r="CC27" s="84"/>
      <c r="CD27" s="84"/>
      <c r="CE27" s="84"/>
      <c r="CF27" s="84"/>
      <c r="CG27" s="84"/>
      <c r="CH27" s="82"/>
      <c r="CI27" s="83"/>
      <c r="CJ27" s="84"/>
      <c r="CK27" s="84"/>
      <c r="CL27" s="82"/>
      <c r="CM27" s="83"/>
      <c r="CN27" s="84"/>
      <c r="CO27" s="84"/>
      <c r="CP27" s="84"/>
      <c r="CQ27" s="82"/>
      <c r="CR27" s="82"/>
      <c r="CS27" s="100"/>
      <c r="CT27" s="121" t="str">
        <f t="shared" si="1"/>
        <v>ok</v>
      </c>
      <c r="CU27" s="122">
        <f t="shared" si="0"/>
        <v>0</v>
      </c>
      <c r="CV27" s="84"/>
      <c r="CW27" s="84"/>
    </row>
    <row r="28" spans="1:101">
      <c r="A28" s="81"/>
      <c r="B28" s="418"/>
      <c r="D28" s="82"/>
      <c r="E28" s="83"/>
      <c r="F28" s="84"/>
      <c r="G28" s="84"/>
      <c r="H28" s="84"/>
      <c r="I28" s="82"/>
      <c r="J28" s="83"/>
      <c r="K28" s="84"/>
      <c r="L28" s="84"/>
      <c r="M28" s="84"/>
      <c r="N28" s="84"/>
      <c r="O28" s="82"/>
      <c r="P28" s="83"/>
      <c r="Q28" s="84"/>
      <c r="R28" s="84"/>
      <c r="S28" s="84"/>
      <c r="T28" s="82"/>
      <c r="U28" s="83"/>
      <c r="V28" s="84"/>
      <c r="W28" s="84"/>
      <c r="X28" s="84"/>
      <c r="Y28" s="84"/>
      <c r="Z28" s="84"/>
      <c r="AA28" s="82"/>
      <c r="AB28" s="83"/>
      <c r="AC28" s="84"/>
      <c r="AD28" s="84"/>
      <c r="AE28" s="84"/>
      <c r="AF28" s="84"/>
      <c r="AG28" s="84"/>
      <c r="AH28" s="84"/>
      <c r="AI28" s="84"/>
      <c r="AJ28" s="84"/>
      <c r="AK28" s="84"/>
      <c r="AL28" s="82"/>
      <c r="AM28" s="83"/>
      <c r="AN28" s="84"/>
      <c r="AO28" s="84"/>
      <c r="AP28" s="84"/>
      <c r="AQ28" s="84"/>
      <c r="AR28" s="82"/>
      <c r="AS28" s="83"/>
      <c r="AT28" s="84"/>
      <c r="AU28" s="84"/>
      <c r="AV28" s="84"/>
      <c r="AW28" s="82"/>
      <c r="AX28" s="83"/>
      <c r="AY28" s="84"/>
      <c r="AZ28" s="84"/>
      <c r="BA28" s="82"/>
      <c r="BB28" s="83"/>
      <c r="BC28" s="84"/>
      <c r="BD28" s="84"/>
      <c r="BE28" s="84"/>
      <c r="BF28" s="84"/>
      <c r="BG28" s="84"/>
      <c r="BH28" s="84"/>
      <c r="BI28" s="84"/>
      <c r="BJ28" s="84"/>
      <c r="BK28" s="84"/>
      <c r="BL28" s="84"/>
      <c r="BM28" s="82"/>
      <c r="BN28" s="83"/>
      <c r="BO28" s="84"/>
      <c r="BP28" s="84"/>
      <c r="BQ28" s="84"/>
      <c r="BR28" s="84"/>
      <c r="BS28" s="84"/>
      <c r="BT28" s="84"/>
      <c r="BU28" s="84"/>
      <c r="BV28" s="84"/>
      <c r="BW28" s="84"/>
      <c r="BX28" s="84"/>
      <c r="BY28" s="84"/>
      <c r="BZ28" s="84"/>
      <c r="CA28" s="84"/>
      <c r="CB28" s="84"/>
      <c r="CC28" s="84"/>
      <c r="CD28" s="84"/>
      <c r="CE28" s="84"/>
      <c r="CF28" s="84"/>
      <c r="CG28" s="84"/>
      <c r="CH28" s="82"/>
      <c r="CI28" s="83"/>
      <c r="CJ28" s="84"/>
      <c r="CK28" s="84"/>
      <c r="CL28" s="82"/>
      <c r="CM28" s="83"/>
      <c r="CN28" s="84"/>
      <c r="CO28" s="84"/>
      <c r="CP28" s="84"/>
      <c r="CQ28" s="82"/>
      <c r="CR28" s="82"/>
      <c r="CS28" s="100"/>
      <c r="CT28" s="121" t="str">
        <f t="shared" si="1"/>
        <v>ok</v>
      </c>
      <c r="CU28" s="122">
        <f t="shared" si="0"/>
        <v>0</v>
      </c>
      <c r="CV28" s="84"/>
      <c r="CW28" s="84"/>
    </row>
    <row r="29" spans="1:101">
      <c r="A29" s="81"/>
      <c r="B29" s="418"/>
      <c r="D29" s="82"/>
      <c r="E29" s="83"/>
      <c r="F29" s="84"/>
      <c r="G29" s="84"/>
      <c r="H29" s="84"/>
      <c r="I29" s="82"/>
      <c r="J29" s="83"/>
      <c r="K29" s="84"/>
      <c r="L29" s="84"/>
      <c r="M29" s="84"/>
      <c r="N29" s="84"/>
      <c r="O29" s="82"/>
      <c r="P29" s="83"/>
      <c r="Q29" s="84"/>
      <c r="R29" s="84"/>
      <c r="S29" s="84"/>
      <c r="T29" s="82"/>
      <c r="U29" s="83"/>
      <c r="V29" s="84"/>
      <c r="W29" s="84"/>
      <c r="X29" s="84"/>
      <c r="Y29" s="84"/>
      <c r="Z29" s="84"/>
      <c r="AA29" s="82"/>
      <c r="AB29" s="83"/>
      <c r="AC29" s="84"/>
      <c r="AD29" s="84"/>
      <c r="AE29" s="84"/>
      <c r="AF29" s="84"/>
      <c r="AG29" s="84"/>
      <c r="AH29" s="84"/>
      <c r="AI29" s="84"/>
      <c r="AJ29" s="84"/>
      <c r="AK29" s="84"/>
      <c r="AL29" s="82"/>
      <c r="AM29" s="83"/>
      <c r="AN29" s="84"/>
      <c r="AO29" s="84"/>
      <c r="AP29" s="84"/>
      <c r="AQ29" s="84"/>
      <c r="AR29" s="82"/>
      <c r="AS29" s="83"/>
      <c r="AT29" s="84"/>
      <c r="AU29" s="84"/>
      <c r="AV29" s="84"/>
      <c r="AW29" s="82"/>
      <c r="AX29" s="83"/>
      <c r="AY29" s="84"/>
      <c r="AZ29" s="84"/>
      <c r="BA29" s="82"/>
      <c r="BB29" s="83"/>
      <c r="BC29" s="84"/>
      <c r="BD29" s="84"/>
      <c r="BE29" s="84"/>
      <c r="BF29" s="84"/>
      <c r="BG29" s="84"/>
      <c r="BH29" s="84"/>
      <c r="BI29" s="84"/>
      <c r="BJ29" s="84"/>
      <c r="BK29" s="84"/>
      <c r="BL29" s="84"/>
      <c r="BM29" s="82"/>
      <c r="BN29" s="83"/>
      <c r="BO29" s="84"/>
      <c r="BP29" s="84"/>
      <c r="BQ29" s="84"/>
      <c r="BR29" s="84"/>
      <c r="BS29" s="84"/>
      <c r="BT29" s="84"/>
      <c r="BU29" s="84"/>
      <c r="BV29" s="84"/>
      <c r="BW29" s="84"/>
      <c r="BX29" s="84"/>
      <c r="BY29" s="84"/>
      <c r="BZ29" s="84"/>
      <c r="CA29" s="84"/>
      <c r="CB29" s="84"/>
      <c r="CC29" s="84"/>
      <c r="CD29" s="84"/>
      <c r="CE29" s="84"/>
      <c r="CF29" s="84"/>
      <c r="CG29" s="84"/>
      <c r="CH29" s="82"/>
      <c r="CI29" s="83"/>
      <c r="CJ29" s="84"/>
      <c r="CK29" s="84"/>
      <c r="CL29" s="82"/>
      <c r="CM29" s="83"/>
      <c r="CN29" s="84"/>
      <c r="CO29" s="84"/>
      <c r="CP29" s="84"/>
      <c r="CQ29" s="82"/>
      <c r="CR29" s="82"/>
      <c r="CS29" s="100"/>
      <c r="CT29" s="121" t="str">
        <f t="shared" si="1"/>
        <v>ok</v>
      </c>
      <c r="CU29" s="122">
        <f t="shared" si="0"/>
        <v>0</v>
      </c>
      <c r="CV29" s="84"/>
      <c r="CW29" s="84"/>
    </row>
    <row r="30" spans="1:101">
      <c r="A30" s="81"/>
      <c r="B30" s="418"/>
      <c r="D30" s="82"/>
      <c r="E30" s="83"/>
      <c r="F30" s="84"/>
      <c r="G30" s="84"/>
      <c r="H30" s="84"/>
      <c r="I30" s="82"/>
      <c r="J30" s="83"/>
      <c r="K30" s="84"/>
      <c r="L30" s="84"/>
      <c r="M30" s="84"/>
      <c r="N30" s="84"/>
      <c r="O30" s="82"/>
      <c r="P30" s="83"/>
      <c r="Q30" s="84"/>
      <c r="R30" s="84"/>
      <c r="S30" s="84"/>
      <c r="T30" s="82"/>
      <c r="U30" s="83"/>
      <c r="V30" s="84"/>
      <c r="W30" s="84"/>
      <c r="X30" s="84"/>
      <c r="Y30" s="84"/>
      <c r="Z30" s="84"/>
      <c r="AA30" s="82"/>
      <c r="AB30" s="83"/>
      <c r="AC30" s="84"/>
      <c r="AD30" s="84"/>
      <c r="AE30" s="84"/>
      <c r="AF30" s="84"/>
      <c r="AG30" s="84"/>
      <c r="AH30" s="84"/>
      <c r="AI30" s="84"/>
      <c r="AJ30" s="84"/>
      <c r="AK30" s="84"/>
      <c r="AL30" s="82"/>
      <c r="AM30" s="83"/>
      <c r="AN30" s="84"/>
      <c r="AO30" s="84"/>
      <c r="AP30" s="84"/>
      <c r="AQ30" s="84"/>
      <c r="AR30" s="82"/>
      <c r="AS30" s="83"/>
      <c r="AT30" s="84"/>
      <c r="AU30" s="84"/>
      <c r="AV30" s="84"/>
      <c r="AW30" s="82"/>
      <c r="AX30" s="83"/>
      <c r="AY30" s="84"/>
      <c r="AZ30" s="84"/>
      <c r="BA30" s="82"/>
      <c r="BB30" s="83"/>
      <c r="BC30" s="84"/>
      <c r="BD30" s="84"/>
      <c r="BE30" s="84"/>
      <c r="BF30" s="84"/>
      <c r="BG30" s="84"/>
      <c r="BH30" s="84"/>
      <c r="BI30" s="84"/>
      <c r="BJ30" s="84"/>
      <c r="BK30" s="84"/>
      <c r="BL30" s="84"/>
      <c r="BM30" s="82"/>
      <c r="BN30" s="83"/>
      <c r="BO30" s="84"/>
      <c r="BP30" s="84"/>
      <c r="BQ30" s="84"/>
      <c r="BR30" s="84"/>
      <c r="BS30" s="84"/>
      <c r="BT30" s="84"/>
      <c r="BU30" s="84"/>
      <c r="BV30" s="84"/>
      <c r="BW30" s="84"/>
      <c r="BX30" s="84"/>
      <c r="BY30" s="84"/>
      <c r="BZ30" s="84"/>
      <c r="CA30" s="84"/>
      <c r="CB30" s="84"/>
      <c r="CC30" s="84"/>
      <c r="CD30" s="84"/>
      <c r="CE30" s="84"/>
      <c r="CF30" s="84"/>
      <c r="CG30" s="84"/>
      <c r="CH30" s="82"/>
      <c r="CI30" s="83"/>
      <c r="CJ30" s="84"/>
      <c r="CK30" s="84"/>
      <c r="CL30" s="82"/>
      <c r="CM30" s="83"/>
      <c r="CN30" s="84"/>
      <c r="CO30" s="84"/>
      <c r="CP30" s="84"/>
      <c r="CQ30" s="82"/>
      <c r="CR30" s="82"/>
      <c r="CS30" s="100"/>
      <c r="CT30" s="121" t="str">
        <f t="shared" si="1"/>
        <v>ok</v>
      </c>
      <c r="CU30" s="122">
        <f t="shared" si="0"/>
        <v>0</v>
      </c>
      <c r="CV30" s="84"/>
      <c r="CW30" s="84"/>
    </row>
    <row r="31" spans="1:101">
      <c r="A31" s="81"/>
      <c r="B31" s="418"/>
      <c r="D31" s="82"/>
      <c r="E31" s="83"/>
      <c r="F31" s="84"/>
      <c r="G31" s="84"/>
      <c r="H31" s="84"/>
      <c r="I31" s="82"/>
      <c r="J31" s="83"/>
      <c r="K31" s="84"/>
      <c r="L31" s="84"/>
      <c r="M31" s="84"/>
      <c r="N31" s="84"/>
      <c r="O31" s="82"/>
      <c r="P31" s="83"/>
      <c r="Q31" s="84"/>
      <c r="R31" s="84"/>
      <c r="S31" s="84"/>
      <c r="T31" s="82"/>
      <c r="U31" s="83"/>
      <c r="V31" s="84"/>
      <c r="W31" s="84"/>
      <c r="X31" s="84"/>
      <c r="Y31" s="84"/>
      <c r="Z31" s="84"/>
      <c r="AA31" s="82"/>
      <c r="AB31" s="83"/>
      <c r="AC31" s="84"/>
      <c r="AD31" s="84"/>
      <c r="AE31" s="84"/>
      <c r="AF31" s="84"/>
      <c r="AG31" s="84"/>
      <c r="AH31" s="84"/>
      <c r="AI31" s="84"/>
      <c r="AJ31" s="84"/>
      <c r="AK31" s="84"/>
      <c r="AL31" s="82"/>
      <c r="AM31" s="83"/>
      <c r="AN31" s="84"/>
      <c r="AO31" s="84"/>
      <c r="AP31" s="84"/>
      <c r="AQ31" s="84"/>
      <c r="AR31" s="82"/>
      <c r="AS31" s="83"/>
      <c r="AT31" s="84"/>
      <c r="AU31" s="84"/>
      <c r="AV31" s="84"/>
      <c r="AW31" s="82"/>
      <c r="AX31" s="83"/>
      <c r="AY31" s="84"/>
      <c r="AZ31" s="84"/>
      <c r="BA31" s="82"/>
      <c r="BB31" s="83"/>
      <c r="BC31" s="84"/>
      <c r="BD31" s="84"/>
      <c r="BE31" s="84"/>
      <c r="BF31" s="84"/>
      <c r="BG31" s="84"/>
      <c r="BH31" s="84"/>
      <c r="BI31" s="84"/>
      <c r="BJ31" s="84"/>
      <c r="BK31" s="84"/>
      <c r="BL31" s="84"/>
      <c r="BM31" s="82"/>
      <c r="BN31" s="83"/>
      <c r="BO31" s="84"/>
      <c r="BP31" s="84"/>
      <c r="BQ31" s="84"/>
      <c r="BR31" s="84"/>
      <c r="BS31" s="84"/>
      <c r="BT31" s="84"/>
      <c r="BU31" s="84"/>
      <c r="BV31" s="84"/>
      <c r="BW31" s="84"/>
      <c r="BX31" s="84"/>
      <c r="BY31" s="84"/>
      <c r="BZ31" s="84"/>
      <c r="CA31" s="84"/>
      <c r="CB31" s="84"/>
      <c r="CC31" s="84"/>
      <c r="CD31" s="84"/>
      <c r="CE31" s="84"/>
      <c r="CF31" s="84"/>
      <c r="CG31" s="84"/>
      <c r="CH31" s="82"/>
      <c r="CI31" s="83"/>
      <c r="CJ31" s="84"/>
      <c r="CK31" s="84"/>
      <c r="CL31" s="82"/>
      <c r="CM31" s="83"/>
      <c r="CN31" s="84"/>
      <c r="CO31" s="84"/>
      <c r="CP31" s="84"/>
      <c r="CQ31" s="82"/>
      <c r="CR31" s="82"/>
      <c r="CS31" s="100"/>
      <c r="CT31" s="121" t="str">
        <f t="shared" si="1"/>
        <v>ok</v>
      </c>
      <c r="CU31" s="122">
        <f t="shared" si="0"/>
        <v>0</v>
      </c>
      <c r="CV31" s="84"/>
      <c r="CW31" s="84"/>
    </row>
    <row r="32" spans="1:101">
      <c r="A32" s="81"/>
      <c r="B32" s="418"/>
      <c r="D32" s="82"/>
      <c r="E32" s="83"/>
      <c r="F32" s="84"/>
      <c r="G32" s="84"/>
      <c r="H32" s="84"/>
      <c r="I32" s="82"/>
      <c r="J32" s="83"/>
      <c r="K32" s="84"/>
      <c r="L32" s="84"/>
      <c r="M32" s="84"/>
      <c r="N32" s="84"/>
      <c r="O32" s="82"/>
      <c r="P32" s="83"/>
      <c r="Q32" s="84"/>
      <c r="R32" s="84"/>
      <c r="S32" s="84"/>
      <c r="T32" s="82"/>
      <c r="U32" s="83"/>
      <c r="V32" s="84"/>
      <c r="W32" s="84"/>
      <c r="X32" s="84"/>
      <c r="Y32" s="84"/>
      <c r="Z32" s="84"/>
      <c r="AA32" s="82"/>
      <c r="AB32" s="83"/>
      <c r="AC32" s="84"/>
      <c r="AD32" s="84"/>
      <c r="AE32" s="84"/>
      <c r="AF32" s="84"/>
      <c r="AG32" s="84"/>
      <c r="AH32" s="84"/>
      <c r="AI32" s="84"/>
      <c r="AJ32" s="84"/>
      <c r="AK32" s="84"/>
      <c r="AL32" s="82"/>
      <c r="AM32" s="83"/>
      <c r="AN32" s="84"/>
      <c r="AO32" s="84"/>
      <c r="AP32" s="84"/>
      <c r="AQ32" s="84"/>
      <c r="AR32" s="82"/>
      <c r="AS32" s="83"/>
      <c r="AT32" s="84"/>
      <c r="AU32" s="84"/>
      <c r="AV32" s="84"/>
      <c r="AW32" s="82"/>
      <c r="AX32" s="83"/>
      <c r="AY32" s="84"/>
      <c r="AZ32" s="84"/>
      <c r="BA32" s="82"/>
      <c r="BB32" s="83"/>
      <c r="BC32" s="84"/>
      <c r="BD32" s="84"/>
      <c r="BE32" s="84"/>
      <c r="BF32" s="84"/>
      <c r="BG32" s="84"/>
      <c r="BH32" s="84"/>
      <c r="BI32" s="84"/>
      <c r="BJ32" s="84"/>
      <c r="BK32" s="84"/>
      <c r="BL32" s="84"/>
      <c r="BM32" s="82"/>
      <c r="BN32" s="83"/>
      <c r="BO32" s="84"/>
      <c r="BP32" s="84"/>
      <c r="BQ32" s="84"/>
      <c r="BR32" s="84"/>
      <c r="BS32" s="84"/>
      <c r="BT32" s="84"/>
      <c r="BU32" s="84"/>
      <c r="BV32" s="84"/>
      <c r="BW32" s="84"/>
      <c r="BX32" s="84"/>
      <c r="BY32" s="84"/>
      <c r="BZ32" s="84"/>
      <c r="CA32" s="84"/>
      <c r="CB32" s="84"/>
      <c r="CC32" s="84"/>
      <c r="CD32" s="84"/>
      <c r="CE32" s="84"/>
      <c r="CF32" s="84"/>
      <c r="CG32" s="84"/>
      <c r="CH32" s="82"/>
      <c r="CI32" s="83"/>
      <c r="CJ32" s="84"/>
      <c r="CK32" s="84"/>
      <c r="CL32" s="82"/>
      <c r="CM32" s="83"/>
      <c r="CN32" s="84"/>
      <c r="CO32" s="84"/>
      <c r="CP32" s="84"/>
      <c r="CQ32" s="82"/>
      <c r="CR32" s="82"/>
      <c r="CS32" s="100"/>
      <c r="CT32" s="121" t="str">
        <f t="shared" si="1"/>
        <v>ok</v>
      </c>
      <c r="CU32" s="122">
        <f t="shared" si="0"/>
        <v>0</v>
      </c>
      <c r="CV32" s="84"/>
      <c r="CW32" s="84"/>
    </row>
    <row r="33" spans="1:101">
      <c r="A33" s="81"/>
      <c r="B33" s="418"/>
      <c r="D33" s="82"/>
      <c r="E33" s="83"/>
      <c r="F33" s="84"/>
      <c r="G33" s="84"/>
      <c r="H33" s="84"/>
      <c r="I33" s="82"/>
      <c r="J33" s="83"/>
      <c r="K33" s="84"/>
      <c r="L33" s="84"/>
      <c r="M33" s="84"/>
      <c r="N33" s="84"/>
      <c r="O33" s="82"/>
      <c r="P33" s="83"/>
      <c r="Q33" s="84"/>
      <c r="R33" s="84"/>
      <c r="S33" s="84"/>
      <c r="T33" s="82"/>
      <c r="U33" s="83"/>
      <c r="V33" s="84"/>
      <c r="W33" s="84"/>
      <c r="X33" s="84"/>
      <c r="Y33" s="84"/>
      <c r="Z33" s="84"/>
      <c r="AA33" s="82"/>
      <c r="AB33" s="83"/>
      <c r="AC33" s="84"/>
      <c r="AD33" s="84"/>
      <c r="AE33" s="84"/>
      <c r="AF33" s="84"/>
      <c r="AG33" s="84"/>
      <c r="AH33" s="84"/>
      <c r="AI33" s="84"/>
      <c r="AJ33" s="84"/>
      <c r="AK33" s="84"/>
      <c r="AL33" s="82"/>
      <c r="AM33" s="83"/>
      <c r="AN33" s="84"/>
      <c r="AO33" s="84"/>
      <c r="AP33" s="84"/>
      <c r="AQ33" s="84"/>
      <c r="AR33" s="82"/>
      <c r="AS33" s="83"/>
      <c r="AT33" s="84"/>
      <c r="AU33" s="84"/>
      <c r="AV33" s="84"/>
      <c r="AW33" s="82"/>
      <c r="AX33" s="83"/>
      <c r="AY33" s="84"/>
      <c r="AZ33" s="84"/>
      <c r="BA33" s="82"/>
      <c r="BB33" s="83"/>
      <c r="BC33" s="84"/>
      <c r="BD33" s="84"/>
      <c r="BE33" s="84"/>
      <c r="BF33" s="84"/>
      <c r="BG33" s="84"/>
      <c r="BH33" s="84"/>
      <c r="BI33" s="84"/>
      <c r="BJ33" s="84"/>
      <c r="BK33" s="84"/>
      <c r="BL33" s="84"/>
      <c r="BM33" s="82"/>
      <c r="BN33" s="83"/>
      <c r="BO33" s="84"/>
      <c r="BP33" s="84"/>
      <c r="BQ33" s="84"/>
      <c r="BR33" s="84"/>
      <c r="BS33" s="84"/>
      <c r="BT33" s="84"/>
      <c r="BU33" s="84"/>
      <c r="BV33" s="84"/>
      <c r="BW33" s="84"/>
      <c r="BX33" s="84"/>
      <c r="BY33" s="84"/>
      <c r="BZ33" s="84"/>
      <c r="CA33" s="84"/>
      <c r="CB33" s="84"/>
      <c r="CC33" s="84"/>
      <c r="CD33" s="84"/>
      <c r="CE33" s="84"/>
      <c r="CF33" s="84"/>
      <c r="CG33" s="84"/>
      <c r="CH33" s="82"/>
      <c r="CI33" s="83"/>
      <c r="CJ33" s="84"/>
      <c r="CK33" s="84"/>
      <c r="CL33" s="82"/>
      <c r="CM33" s="83"/>
      <c r="CN33" s="84"/>
      <c r="CO33" s="84"/>
      <c r="CP33" s="84"/>
      <c r="CQ33" s="82"/>
      <c r="CR33" s="82"/>
      <c r="CS33" s="100"/>
      <c r="CT33" s="121" t="str">
        <f t="shared" si="1"/>
        <v>ok</v>
      </c>
      <c r="CU33" s="122">
        <f t="shared" si="0"/>
        <v>0</v>
      </c>
      <c r="CV33" s="84"/>
      <c r="CW33" s="84"/>
    </row>
    <row r="34" spans="1:101">
      <c r="A34" s="81"/>
      <c r="B34" s="418"/>
      <c r="D34" s="82"/>
      <c r="E34" s="83"/>
      <c r="F34" s="84"/>
      <c r="G34" s="84"/>
      <c r="H34" s="84"/>
      <c r="I34" s="82"/>
      <c r="J34" s="83"/>
      <c r="K34" s="84"/>
      <c r="L34" s="84"/>
      <c r="M34" s="84"/>
      <c r="N34" s="84"/>
      <c r="O34" s="82"/>
      <c r="P34" s="83"/>
      <c r="Q34" s="84"/>
      <c r="R34" s="84"/>
      <c r="S34" s="84"/>
      <c r="T34" s="82"/>
      <c r="U34" s="83"/>
      <c r="V34" s="84"/>
      <c r="W34" s="84"/>
      <c r="X34" s="84"/>
      <c r="Y34" s="84"/>
      <c r="Z34" s="84"/>
      <c r="AA34" s="82"/>
      <c r="AB34" s="83"/>
      <c r="AC34" s="84"/>
      <c r="AD34" s="84"/>
      <c r="AE34" s="84"/>
      <c r="AF34" s="84"/>
      <c r="AG34" s="84"/>
      <c r="AH34" s="84"/>
      <c r="AI34" s="84"/>
      <c r="AJ34" s="84"/>
      <c r="AK34" s="84"/>
      <c r="AL34" s="82"/>
      <c r="AM34" s="83"/>
      <c r="AN34" s="84"/>
      <c r="AO34" s="84"/>
      <c r="AP34" s="84"/>
      <c r="AQ34" s="84"/>
      <c r="AR34" s="82"/>
      <c r="AS34" s="83"/>
      <c r="AT34" s="84"/>
      <c r="AU34" s="84"/>
      <c r="AV34" s="84"/>
      <c r="AW34" s="82"/>
      <c r="AX34" s="83"/>
      <c r="AY34" s="84"/>
      <c r="AZ34" s="84"/>
      <c r="BA34" s="82"/>
      <c r="BB34" s="83"/>
      <c r="BC34" s="84"/>
      <c r="BD34" s="84"/>
      <c r="BE34" s="84"/>
      <c r="BF34" s="84"/>
      <c r="BG34" s="84"/>
      <c r="BH34" s="84"/>
      <c r="BI34" s="84"/>
      <c r="BJ34" s="84"/>
      <c r="BK34" s="84"/>
      <c r="BL34" s="84"/>
      <c r="BM34" s="82"/>
      <c r="BN34" s="83"/>
      <c r="BO34" s="84"/>
      <c r="BP34" s="84"/>
      <c r="BQ34" s="84"/>
      <c r="BR34" s="84"/>
      <c r="BS34" s="84"/>
      <c r="BT34" s="84"/>
      <c r="BU34" s="84"/>
      <c r="BV34" s="84"/>
      <c r="BW34" s="84"/>
      <c r="BX34" s="84"/>
      <c r="BY34" s="84"/>
      <c r="BZ34" s="84"/>
      <c r="CA34" s="84"/>
      <c r="CB34" s="84"/>
      <c r="CC34" s="84"/>
      <c r="CD34" s="84"/>
      <c r="CE34" s="84"/>
      <c r="CF34" s="84"/>
      <c r="CG34" s="84"/>
      <c r="CH34" s="82"/>
      <c r="CI34" s="83"/>
      <c r="CJ34" s="84"/>
      <c r="CK34" s="84"/>
      <c r="CL34" s="82"/>
      <c r="CM34" s="83"/>
      <c r="CN34" s="84"/>
      <c r="CO34" s="84"/>
      <c r="CP34" s="84"/>
      <c r="CQ34" s="82"/>
      <c r="CR34" s="82"/>
      <c r="CS34" s="100"/>
      <c r="CT34" s="121" t="str">
        <f t="shared" si="1"/>
        <v>ok</v>
      </c>
      <c r="CU34" s="122">
        <f t="shared" si="0"/>
        <v>0</v>
      </c>
      <c r="CV34" s="84"/>
      <c r="CW34" s="84"/>
    </row>
    <row r="35" spans="1:101">
      <c r="A35" s="81"/>
      <c r="B35" s="418"/>
      <c r="D35" s="82"/>
      <c r="E35" s="83"/>
      <c r="F35" s="84"/>
      <c r="G35" s="84"/>
      <c r="H35" s="84"/>
      <c r="I35" s="82"/>
      <c r="J35" s="83"/>
      <c r="K35" s="84"/>
      <c r="L35" s="84"/>
      <c r="M35" s="84"/>
      <c r="N35" s="84"/>
      <c r="O35" s="82"/>
      <c r="P35" s="83"/>
      <c r="Q35" s="84"/>
      <c r="R35" s="84"/>
      <c r="S35" s="84"/>
      <c r="T35" s="82"/>
      <c r="U35" s="83"/>
      <c r="V35" s="84"/>
      <c r="W35" s="84"/>
      <c r="X35" s="84"/>
      <c r="Y35" s="84"/>
      <c r="Z35" s="84"/>
      <c r="AA35" s="82"/>
      <c r="AB35" s="83"/>
      <c r="AC35" s="84"/>
      <c r="AD35" s="84"/>
      <c r="AE35" s="84"/>
      <c r="AF35" s="84"/>
      <c r="AG35" s="84"/>
      <c r="AH35" s="84"/>
      <c r="AI35" s="84"/>
      <c r="AJ35" s="84"/>
      <c r="AK35" s="84"/>
      <c r="AL35" s="82"/>
      <c r="AM35" s="83"/>
      <c r="AN35" s="84"/>
      <c r="AO35" s="84"/>
      <c r="AP35" s="84"/>
      <c r="AQ35" s="84"/>
      <c r="AR35" s="82"/>
      <c r="AS35" s="83"/>
      <c r="AT35" s="84"/>
      <c r="AU35" s="84"/>
      <c r="AV35" s="84"/>
      <c r="AW35" s="82"/>
      <c r="AX35" s="83"/>
      <c r="AY35" s="84"/>
      <c r="AZ35" s="84"/>
      <c r="BA35" s="82"/>
      <c r="BB35" s="83"/>
      <c r="BC35" s="84"/>
      <c r="BD35" s="84"/>
      <c r="BE35" s="84"/>
      <c r="BF35" s="84"/>
      <c r="BG35" s="84"/>
      <c r="BH35" s="84"/>
      <c r="BI35" s="84"/>
      <c r="BJ35" s="84"/>
      <c r="BK35" s="84"/>
      <c r="BL35" s="84"/>
      <c r="BM35" s="82"/>
      <c r="BN35" s="83"/>
      <c r="BO35" s="84"/>
      <c r="BP35" s="84"/>
      <c r="BQ35" s="84"/>
      <c r="BR35" s="84"/>
      <c r="BS35" s="84"/>
      <c r="BT35" s="84"/>
      <c r="BU35" s="84"/>
      <c r="BV35" s="84"/>
      <c r="BW35" s="84"/>
      <c r="BX35" s="84"/>
      <c r="BY35" s="84"/>
      <c r="BZ35" s="84"/>
      <c r="CA35" s="84"/>
      <c r="CB35" s="84"/>
      <c r="CC35" s="84"/>
      <c r="CD35" s="84"/>
      <c r="CE35" s="84"/>
      <c r="CF35" s="84"/>
      <c r="CG35" s="84"/>
      <c r="CH35" s="82"/>
      <c r="CI35" s="83"/>
      <c r="CJ35" s="84"/>
      <c r="CK35" s="84"/>
      <c r="CL35" s="82"/>
      <c r="CM35" s="83"/>
      <c r="CN35" s="84"/>
      <c r="CO35" s="84"/>
      <c r="CP35" s="84"/>
      <c r="CQ35" s="82"/>
      <c r="CR35" s="82"/>
      <c r="CS35" s="100"/>
      <c r="CT35" s="121" t="str">
        <f t="shared" si="1"/>
        <v>ok</v>
      </c>
      <c r="CU35" s="122">
        <f t="shared" si="0"/>
        <v>0</v>
      </c>
      <c r="CV35" s="84"/>
      <c r="CW35" s="84"/>
    </row>
    <row r="36" spans="1:101">
      <c r="A36" s="81"/>
      <c r="B36" s="418"/>
      <c r="D36" s="82"/>
      <c r="E36" s="83"/>
      <c r="F36" s="84"/>
      <c r="G36" s="84"/>
      <c r="H36" s="84"/>
      <c r="I36" s="82"/>
      <c r="J36" s="83"/>
      <c r="K36" s="84"/>
      <c r="L36" s="84"/>
      <c r="M36" s="84"/>
      <c r="N36" s="84"/>
      <c r="O36" s="82"/>
      <c r="P36" s="83"/>
      <c r="Q36" s="84"/>
      <c r="R36" s="84"/>
      <c r="S36" s="84"/>
      <c r="T36" s="82"/>
      <c r="U36" s="83"/>
      <c r="V36" s="84"/>
      <c r="W36" s="84"/>
      <c r="X36" s="84"/>
      <c r="Y36" s="84"/>
      <c r="Z36" s="84"/>
      <c r="AA36" s="82"/>
      <c r="AB36" s="83"/>
      <c r="AC36" s="84"/>
      <c r="AD36" s="84"/>
      <c r="AE36" s="84"/>
      <c r="AF36" s="84"/>
      <c r="AG36" s="84"/>
      <c r="AH36" s="84"/>
      <c r="AI36" s="84"/>
      <c r="AJ36" s="84"/>
      <c r="AK36" s="84"/>
      <c r="AL36" s="82"/>
      <c r="AM36" s="83"/>
      <c r="AN36" s="84"/>
      <c r="AO36" s="84"/>
      <c r="AP36" s="84"/>
      <c r="AQ36" s="84"/>
      <c r="AR36" s="82"/>
      <c r="AS36" s="83"/>
      <c r="AT36" s="84"/>
      <c r="AU36" s="84"/>
      <c r="AV36" s="84"/>
      <c r="AW36" s="82"/>
      <c r="AX36" s="83"/>
      <c r="AY36" s="84"/>
      <c r="AZ36" s="84"/>
      <c r="BA36" s="82"/>
      <c r="BB36" s="83"/>
      <c r="BC36" s="84"/>
      <c r="BD36" s="84"/>
      <c r="BE36" s="84"/>
      <c r="BF36" s="84"/>
      <c r="BG36" s="84"/>
      <c r="BH36" s="84"/>
      <c r="BI36" s="84"/>
      <c r="BJ36" s="84"/>
      <c r="BK36" s="84"/>
      <c r="BL36" s="84"/>
      <c r="BM36" s="82"/>
      <c r="BN36" s="83"/>
      <c r="BO36" s="84"/>
      <c r="BP36" s="84"/>
      <c r="BQ36" s="84"/>
      <c r="BR36" s="84"/>
      <c r="BS36" s="84"/>
      <c r="BT36" s="84"/>
      <c r="BU36" s="84"/>
      <c r="BV36" s="84"/>
      <c r="BW36" s="84"/>
      <c r="BX36" s="84"/>
      <c r="BY36" s="84"/>
      <c r="BZ36" s="84"/>
      <c r="CA36" s="84"/>
      <c r="CB36" s="84"/>
      <c r="CC36" s="84"/>
      <c r="CD36" s="84"/>
      <c r="CE36" s="84"/>
      <c r="CF36" s="84"/>
      <c r="CG36" s="84"/>
      <c r="CH36" s="82"/>
      <c r="CI36" s="83"/>
      <c r="CJ36" s="84"/>
      <c r="CK36" s="84"/>
      <c r="CL36" s="82"/>
      <c r="CM36" s="83"/>
      <c r="CN36" s="84"/>
      <c r="CO36" s="84"/>
      <c r="CP36" s="84"/>
      <c r="CQ36" s="82"/>
      <c r="CR36" s="82"/>
      <c r="CS36" s="100"/>
      <c r="CT36" s="121" t="str">
        <f t="shared" si="1"/>
        <v>ok</v>
      </c>
      <c r="CU36" s="122">
        <f t="shared" ref="CU36:CU67" si="2">IF(COUNTIF(E36:CQ36,"&gt;0")=1,"  ", COUNTIF(E36:CQ36,"&gt;0"))</f>
        <v>0</v>
      </c>
      <c r="CV36" s="84"/>
      <c r="CW36" s="84"/>
    </row>
    <row r="37" spans="1:101">
      <c r="A37" s="81"/>
      <c r="B37" s="418"/>
      <c r="D37" s="82"/>
      <c r="E37" s="83"/>
      <c r="F37" s="84"/>
      <c r="G37" s="84"/>
      <c r="H37" s="84"/>
      <c r="I37" s="82"/>
      <c r="J37" s="83"/>
      <c r="K37" s="84"/>
      <c r="L37" s="84"/>
      <c r="M37" s="84"/>
      <c r="N37" s="84"/>
      <c r="O37" s="82"/>
      <c r="P37" s="83"/>
      <c r="Q37" s="84"/>
      <c r="R37" s="84"/>
      <c r="S37" s="84"/>
      <c r="T37" s="82"/>
      <c r="U37" s="83"/>
      <c r="V37" s="84"/>
      <c r="W37" s="84"/>
      <c r="X37" s="84"/>
      <c r="Y37" s="84"/>
      <c r="Z37" s="84"/>
      <c r="AA37" s="82"/>
      <c r="AB37" s="83"/>
      <c r="AC37" s="84"/>
      <c r="AD37" s="84"/>
      <c r="AE37" s="84"/>
      <c r="AF37" s="84"/>
      <c r="AG37" s="84"/>
      <c r="AH37" s="84"/>
      <c r="AI37" s="84"/>
      <c r="AJ37" s="84"/>
      <c r="AK37" s="84"/>
      <c r="AL37" s="82"/>
      <c r="AM37" s="83"/>
      <c r="AN37" s="84"/>
      <c r="AO37" s="84"/>
      <c r="AP37" s="84"/>
      <c r="AQ37" s="84"/>
      <c r="AR37" s="82"/>
      <c r="AS37" s="83"/>
      <c r="AT37" s="84"/>
      <c r="AU37" s="84"/>
      <c r="AV37" s="84"/>
      <c r="AW37" s="82"/>
      <c r="AX37" s="83"/>
      <c r="AY37" s="84"/>
      <c r="AZ37" s="84"/>
      <c r="BA37" s="82"/>
      <c r="BB37" s="83"/>
      <c r="BC37" s="84"/>
      <c r="BD37" s="84"/>
      <c r="BE37" s="84"/>
      <c r="BF37" s="84"/>
      <c r="BG37" s="84"/>
      <c r="BH37" s="84"/>
      <c r="BI37" s="84"/>
      <c r="BJ37" s="84"/>
      <c r="BK37" s="84"/>
      <c r="BL37" s="84"/>
      <c r="BM37" s="82"/>
      <c r="BN37" s="83"/>
      <c r="BO37" s="84"/>
      <c r="BP37" s="84"/>
      <c r="BQ37" s="84"/>
      <c r="BR37" s="84"/>
      <c r="BS37" s="84"/>
      <c r="BT37" s="84"/>
      <c r="BU37" s="84"/>
      <c r="BV37" s="84"/>
      <c r="BW37" s="84"/>
      <c r="BX37" s="84"/>
      <c r="BY37" s="84"/>
      <c r="BZ37" s="84"/>
      <c r="CA37" s="84"/>
      <c r="CB37" s="84"/>
      <c r="CC37" s="84"/>
      <c r="CD37" s="84"/>
      <c r="CE37" s="84"/>
      <c r="CF37" s="84"/>
      <c r="CG37" s="84"/>
      <c r="CH37" s="82"/>
      <c r="CI37" s="83"/>
      <c r="CJ37" s="84"/>
      <c r="CK37" s="84"/>
      <c r="CL37" s="82"/>
      <c r="CM37" s="83"/>
      <c r="CN37" s="84"/>
      <c r="CO37" s="84"/>
      <c r="CP37" s="84"/>
      <c r="CQ37" s="82"/>
      <c r="CR37" s="82"/>
      <c r="CS37" s="100"/>
      <c r="CT37" s="121" t="str">
        <f t="shared" si="1"/>
        <v>ok</v>
      </c>
      <c r="CU37" s="122">
        <f t="shared" si="2"/>
        <v>0</v>
      </c>
      <c r="CV37" s="84"/>
      <c r="CW37" s="84"/>
    </row>
    <row r="38" spans="1:101">
      <c r="A38" s="81"/>
      <c r="B38" s="418"/>
      <c r="D38" s="82"/>
      <c r="E38" s="83"/>
      <c r="F38" s="84"/>
      <c r="G38" s="84"/>
      <c r="H38" s="84"/>
      <c r="I38" s="82"/>
      <c r="J38" s="83"/>
      <c r="K38" s="84"/>
      <c r="L38" s="84"/>
      <c r="M38" s="84"/>
      <c r="N38" s="84"/>
      <c r="O38" s="82"/>
      <c r="P38" s="83"/>
      <c r="Q38" s="84"/>
      <c r="R38" s="84"/>
      <c r="S38" s="84"/>
      <c r="T38" s="82"/>
      <c r="U38" s="83"/>
      <c r="V38" s="84"/>
      <c r="W38" s="84"/>
      <c r="X38" s="84"/>
      <c r="Y38" s="84"/>
      <c r="Z38" s="84"/>
      <c r="AA38" s="82"/>
      <c r="AB38" s="83"/>
      <c r="AC38" s="84"/>
      <c r="AD38" s="84"/>
      <c r="AE38" s="84"/>
      <c r="AF38" s="84"/>
      <c r="AG38" s="84"/>
      <c r="AH38" s="84"/>
      <c r="AI38" s="84"/>
      <c r="AJ38" s="84"/>
      <c r="AK38" s="84"/>
      <c r="AL38" s="82"/>
      <c r="AM38" s="83"/>
      <c r="AN38" s="84"/>
      <c r="AO38" s="84"/>
      <c r="AP38" s="84"/>
      <c r="AQ38" s="84"/>
      <c r="AR38" s="82"/>
      <c r="AS38" s="83"/>
      <c r="AT38" s="84"/>
      <c r="AU38" s="84"/>
      <c r="AV38" s="84"/>
      <c r="AW38" s="82"/>
      <c r="AX38" s="83"/>
      <c r="AY38" s="84"/>
      <c r="AZ38" s="84"/>
      <c r="BA38" s="82"/>
      <c r="BB38" s="83"/>
      <c r="BC38" s="84"/>
      <c r="BD38" s="84"/>
      <c r="BE38" s="84"/>
      <c r="BF38" s="84"/>
      <c r="BG38" s="84"/>
      <c r="BH38" s="84"/>
      <c r="BI38" s="84"/>
      <c r="BJ38" s="84"/>
      <c r="BK38" s="84"/>
      <c r="BL38" s="84"/>
      <c r="BM38" s="82"/>
      <c r="BN38" s="83"/>
      <c r="BO38" s="84"/>
      <c r="BP38" s="84"/>
      <c r="BQ38" s="84"/>
      <c r="BR38" s="84"/>
      <c r="BS38" s="84"/>
      <c r="BT38" s="84"/>
      <c r="BU38" s="84"/>
      <c r="BV38" s="84"/>
      <c r="BW38" s="84"/>
      <c r="BX38" s="84"/>
      <c r="BY38" s="84"/>
      <c r="BZ38" s="84"/>
      <c r="CA38" s="84"/>
      <c r="CB38" s="84"/>
      <c r="CC38" s="84"/>
      <c r="CD38" s="84"/>
      <c r="CE38" s="84"/>
      <c r="CF38" s="84"/>
      <c r="CG38" s="84"/>
      <c r="CH38" s="82"/>
      <c r="CI38" s="83"/>
      <c r="CJ38" s="84"/>
      <c r="CK38" s="84"/>
      <c r="CL38" s="82"/>
      <c r="CM38" s="83"/>
      <c r="CN38" s="84"/>
      <c r="CO38" s="84"/>
      <c r="CP38" s="84"/>
      <c r="CQ38" s="82"/>
      <c r="CR38" s="82"/>
      <c r="CS38" s="100"/>
      <c r="CT38" s="121" t="str">
        <f t="shared" ref="CT38:CT69" si="3">IF(SUM(E38:CR38)&lt;&gt;D38,"error","ok")</f>
        <v>ok</v>
      </c>
      <c r="CU38" s="122">
        <f t="shared" si="2"/>
        <v>0</v>
      </c>
      <c r="CV38" s="84"/>
      <c r="CW38" s="84"/>
    </row>
    <row r="39" spans="1:101">
      <c r="A39" s="81"/>
      <c r="B39" s="418"/>
      <c r="D39" s="82"/>
      <c r="E39" s="83"/>
      <c r="F39" s="84"/>
      <c r="G39" s="84"/>
      <c r="H39" s="84"/>
      <c r="I39" s="82"/>
      <c r="J39" s="83"/>
      <c r="K39" s="84"/>
      <c r="L39" s="84"/>
      <c r="M39" s="84"/>
      <c r="N39" s="84"/>
      <c r="O39" s="82"/>
      <c r="P39" s="83"/>
      <c r="Q39" s="84"/>
      <c r="R39" s="84"/>
      <c r="S39" s="84"/>
      <c r="T39" s="82"/>
      <c r="U39" s="83"/>
      <c r="V39" s="84"/>
      <c r="W39" s="84"/>
      <c r="X39" s="84"/>
      <c r="Y39" s="84"/>
      <c r="Z39" s="84"/>
      <c r="AA39" s="82"/>
      <c r="AB39" s="83"/>
      <c r="AC39" s="84"/>
      <c r="AD39" s="84"/>
      <c r="AE39" s="84"/>
      <c r="AF39" s="84"/>
      <c r="AG39" s="84"/>
      <c r="AH39" s="84"/>
      <c r="AI39" s="84"/>
      <c r="AJ39" s="84"/>
      <c r="AK39" s="84"/>
      <c r="AL39" s="82"/>
      <c r="AM39" s="83"/>
      <c r="AN39" s="84"/>
      <c r="AO39" s="84"/>
      <c r="AP39" s="84"/>
      <c r="AQ39" s="84"/>
      <c r="AR39" s="82"/>
      <c r="AS39" s="83"/>
      <c r="AT39" s="84"/>
      <c r="AU39" s="84"/>
      <c r="AV39" s="84"/>
      <c r="AW39" s="82"/>
      <c r="AX39" s="83"/>
      <c r="AY39" s="84"/>
      <c r="AZ39" s="84"/>
      <c r="BA39" s="82"/>
      <c r="BB39" s="83"/>
      <c r="BC39" s="84"/>
      <c r="BD39" s="84"/>
      <c r="BE39" s="84"/>
      <c r="BF39" s="84"/>
      <c r="BG39" s="84"/>
      <c r="BH39" s="84"/>
      <c r="BI39" s="84"/>
      <c r="BJ39" s="84"/>
      <c r="BK39" s="84"/>
      <c r="BL39" s="84"/>
      <c r="BM39" s="82"/>
      <c r="BN39" s="83"/>
      <c r="BO39" s="84"/>
      <c r="BP39" s="84"/>
      <c r="BQ39" s="84"/>
      <c r="BR39" s="84"/>
      <c r="BS39" s="84"/>
      <c r="BT39" s="84"/>
      <c r="BU39" s="84"/>
      <c r="BV39" s="84"/>
      <c r="BW39" s="84"/>
      <c r="BX39" s="84"/>
      <c r="BY39" s="84"/>
      <c r="BZ39" s="84"/>
      <c r="CA39" s="84"/>
      <c r="CB39" s="84"/>
      <c r="CC39" s="84"/>
      <c r="CD39" s="84"/>
      <c r="CE39" s="84"/>
      <c r="CF39" s="84"/>
      <c r="CG39" s="84"/>
      <c r="CH39" s="82"/>
      <c r="CI39" s="83"/>
      <c r="CJ39" s="84"/>
      <c r="CK39" s="84"/>
      <c r="CL39" s="82"/>
      <c r="CM39" s="83"/>
      <c r="CN39" s="84"/>
      <c r="CO39" s="84"/>
      <c r="CP39" s="84"/>
      <c r="CQ39" s="82"/>
      <c r="CR39" s="82"/>
      <c r="CS39" s="100"/>
      <c r="CT39" s="121" t="str">
        <f t="shared" si="3"/>
        <v>ok</v>
      </c>
      <c r="CU39" s="122">
        <f t="shared" si="2"/>
        <v>0</v>
      </c>
      <c r="CV39" s="84"/>
      <c r="CW39" s="84"/>
    </row>
    <row r="40" spans="1:101">
      <c r="A40" s="81"/>
      <c r="B40" s="418"/>
      <c r="D40" s="82"/>
      <c r="E40" s="83"/>
      <c r="F40" s="84"/>
      <c r="G40" s="84"/>
      <c r="H40" s="84"/>
      <c r="I40" s="82"/>
      <c r="J40" s="83"/>
      <c r="K40" s="84"/>
      <c r="L40" s="84"/>
      <c r="M40" s="84"/>
      <c r="N40" s="84"/>
      <c r="O40" s="82"/>
      <c r="P40" s="83"/>
      <c r="Q40" s="84"/>
      <c r="R40" s="84"/>
      <c r="S40" s="84"/>
      <c r="T40" s="82"/>
      <c r="U40" s="83"/>
      <c r="V40" s="84"/>
      <c r="W40" s="84"/>
      <c r="X40" s="84"/>
      <c r="Y40" s="84"/>
      <c r="Z40" s="84"/>
      <c r="AA40" s="82"/>
      <c r="AB40" s="83"/>
      <c r="AC40" s="84"/>
      <c r="AD40" s="84"/>
      <c r="AE40" s="84"/>
      <c r="AF40" s="84"/>
      <c r="AG40" s="84"/>
      <c r="AH40" s="84"/>
      <c r="AI40" s="84"/>
      <c r="AJ40" s="84"/>
      <c r="AK40" s="84"/>
      <c r="AL40" s="82"/>
      <c r="AM40" s="83"/>
      <c r="AN40" s="84"/>
      <c r="AO40" s="84"/>
      <c r="AP40" s="84"/>
      <c r="AQ40" s="84"/>
      <c r="AR40" s="82"/>
      <c r="AS40" s="83"/>
      <c r="AT40" s="84"/>
      <c r="AU40" s="84"/>
      <c r="AV40" s="84"/>
      <c r="AW40" s="82"/>
      <c r="AX40" s="83"/>
      <c r="AY40" s="84"/>
      <c r="AZ40" s="84"/>
      <c r="BA40" s="82"/>
      <c r="BB40" s="83"/>
      <c r="BC40" s="84"/>
      <c r="BD40" s="84"/>
      <c r="BE40" s="84"/>
      <c r="BF40" s="84"/>
      <c r="BG40" s="84"/>
      <c r="BH40" s="84"/>
      <c r="BI40" s="84"/>
      <c r="BJ40" s="84"/>
      <c r="BK40" s="84"/>
      <c r="BL40" s="84"/>
      <c r="BM40" s="82"/>
      <c r="BN40" s="83"/>
      <c r="BO40" s="84"/>
      <c r="BP40" s="84"/>
      <c r="BQ40" s="84"/>
      <c r="BR40" s="84"/>
      <c r="BS40" s="84"/>
      <c r="BT40" s="84"/>
      <c r="BU40" s="84"/>
      <c r="BV40" s="84"/>
      <c r="BW40" s="84"/>
      <c r="BX40" s="84"/>
      <c r="BY40" s="84"/>
      <c r="BZ40" s="84"/>
      <c r="CA40" s="84"/>
      <c r="CB40" s="84"/>
      <c r="CC40" s="84"/>
      <c r="CD40" s="84"/>
      <c r="CE40" s="84"/>
      <c r="CF40" s="84"/>
      <c r="CG40" s="84"/>
      <c r="CH40" s="82"/>
      <c r="CI40" s="83"/>
      <c r="CJ40" s="84"/>
      <c r="CK40" s="84"/>
      <c r="CL40" s="82"/>
      <c r="CM40" s="83"/>
      <c r="CN40" s="84"/>
      <c r="CO40" s="84"/>
      <c r="CP40" s="84"/>
      <c r="CQ40" s="82"/>
      <c r="CR40" s="82"/>
      <c r="CS40" s="100"/>
      <c r="CT40" s="121" t="str">
        <f t="shared" si="3"/>
        <v>ok</v>
      </c>
      <c r="CU40" s="122">
        <f t="shared" si="2"/>
        <v>0</v>
      </c>
      <c r="CV40" s="84"/>
      <c r="CW40" s="84"/>
    </row>
    <row r="41" spans="1:101">
      <c r="A41" s="81"/>
      <c r="B41" s="418"/>
      <c r="D41" s="82"/>
      <c r="E41" s="83"/>
      <c r="F41" s="84"/>
      <c r="G41" s="84"/>
      <c r="H41" s="84"/>
      <c r="I41" s="82"/>
      <c r="J41" s="83"/>
      <c r="K41" s="84"/>
      <c r="L41" s="84"/>
      <c r="M41" s="84"/>
      <c r="N41" s="84"/>
      <c r="O41" s="82"/>
      <c r="P41" s="83"/>
      <c r="Q41" s="84"/>
      <c r="R41" s="84"/>
      <c r="S41" s="84"/>
      <c r="T41" s="82"/>
      <c r="U41" s="83"/>
      <c r="V41" s="84"/>
      <c r="W41" s="84"/>
      <c r="X41" s="84"/>
      <c r="Y41" s="84"/>
      <c r="Z41" s="84"/>
      <c r="AA41" s="82"/>
      <c r="AB41" s="83"/>
      <c r="AC41" s="84"/>
      <c r="AD41" s="84"/>
      <c r="AE41" s="84"/>
      <c r="AF41" s="84"/>
      <c r="AG41" s="84"/>
      <c r="AH41" s="84"/>
      <c r="AI41" s="84"/>
      <c r="AJ41" s="84"/>
      <c r="AK41" s="84"/>
      <c r="AL41" s="82"/>
      <c r="AM41" s="83"/>
      <c r="AN41" s="84"/>
      <c r="AO41" s="84"/>
      <c r="AP41" s="84"/>
      <c r="AQ41" s="84"/>
      <c r="AR41" s="82"/>
      <c r="AS41" s="83"/>
      <c r="AT41" s="84"/>
      <c r="AU41" s="84"/>
      <c r="AV41" s="84"/>
      <c r="AW41" s="82"/>
      <c r="AX41" s="83"/>
      <c r="AY41" s="84"/>
      <c r="AZ41" s="84"/>
      <c r="BA41" s="82"/>
      <c r="BB41" s="83"/>
      <c r="BC41" s="84"/>
      <c r="BD41" s="84"/>
      <c r="BE41" s="84"/>
      <c r="BF41" s="84"/>
      <c r="BG41" s="84"/>
      <c r="BH41" s="84"/>
      <c r="BI41" s="84"/>
      <c r="BJ41" s="84"/>
      <c r="BK41" s="84"/>
      <c r="BL41" s="84"/>
      <c r="BM41" s="82"/>
      <c r="BN41" s="83"/>
      <c r="BO41" s="84"/>
      <c r="BP41" s="84"/>
      <c r="BQ41" s="84"/>
      <c r="BR41" s="84"/>
      <c r="BS41" s="84"/>
      <c r="BT41" s="84"/>
      <c r="BU41" s="84"/>
      <c r="BV41" s="84"/>
      <c r="BW41" s="84"/>
      <c r="BX41" s="84"/>
      <c r="BY41" s="84"/>
      <c r="BZ41" s="84"/>
      <c r="CA41" s="84"/>
      <c r="CB41" s="84"/>
      <c r="CC41" s="84"/>
      <c r="CD41" s="84"/>
      <c r="CE41" s="84"/>
      <c r="CF41" s="84"/>
      <c r="CG41" s="84"/>
      <c r="CH41" s="82"/>
      <c r="CI41" s="83"/>
      <c r="CJ41" s="84"/>
      <c r="CK41" s="84"/>
      <c r="CL41" s="82"/>
      <c r="CM41" s="83"/>
      <c r="CN41" s="84"/>
      <c r="CO41" s="84"/>
      <c r="CP41" s="84"/>
      <c r="CQ41" s="82"/>
      <c r="CR41" s="82"/>
      <c r="CS41" s="100"/>
      <c r="CT41" s="121" t="str">
        <f t="shared" si="3"/>
        <v>ok</v>
      </c>
      <c r="CU41" s="122">
        <f t="shared" si="2"/>
        <v>0</v>
      </c>
      <c r="CV41" s="84"/>
      <c r="CW41" s="84"/>
    </row>
    <row r="42" spans="1:101">
      <c r="A42" s="81"/>
      <c r="B42" s="418"/>
      <c r="D42" s="82"/>
      <c r="E42" s="83"/>
      <c r="F42" s="84"/>
      <c r="G42" s="84"/>
      <c r="H42" s="84"/>
      <c r="I42" s="82"/>
      <c r="J42" s="83"/>
      <c r="K42" s="84"/>
      <c r="L42" s="84"/>
      <c r="M42" s="84"/>
      <c r="N42" s="84"/>
      <c r="O42" s="82"/>
      <c r="P42" s="83"/>
      <c r="Q42" s="84"/>
      <c r="R42" s="84"/>
      <c r="S42" s="84"/>
      <c r="T42" s="82"/>
      <c r="U42" s="83"/>
      <c r="V42" s="84"/>
      <c r="W42" s="84"/>
      <c r="X42" s="84"/>
      <c r="Y42" s="84"/>
      <c r="Z42" s="84"/>
      <c r="AA42" s="82"/>
      <c r="AB42" s="83"/>
      <c r="AC42" s="84"/>
      <c r="AD42" s="84"/>
      <c r="AE42" s="84"/>
      <c r="AF42" s="84"/>
      <c r="AG42" s="84"/>
      <c r="AH42" s="84"/>
      <c r="AI42" s="84"/>
      <c r="AJ42" s="84"/>
      <c r="AK42" s="84"/>
      <c r="AL42" s="82"/>
      <c r="AM42" s="83"/>
      <c r="AN42" s="84"/>
      <c r="AO42" s="84"/>
      <c r="AP42" s="84"/>
      <c r="AQ42" s="84"/>
      <c r="AR42" s="82"/>
      <c r="AS42" s="83"/>
      <c r="AT42" s="84"/>
      <c r="AU42" s="84"/>
      <c r="AV42" s="84"/>
      <c r="AW42" s="82"/>
      <c r="AX42" s="83"/>
      <c r="AY42" s="84"/>
      <c r="AZ42" s="84"/>
      <c r="BA42" s="82"/>
      <c r="BB42" s="83"/>
      <c r="BC42" s="84"/>
      <c r="BD42" s="84"/>
      <c r="BE42" s="84"/>
      <c r="BF42" s="84"/>
      <c r="BG42" s="84"/>
      <c r="BH42" s="84"/>
      <c r="BI42" s="84"/>
      <c r="BJ42" s="84"/>
      <c r="BK42" s="84"/>
      <c r="BL42" s="84"/>
      <c r="BM42" s="82"/>
      <c r="BN42" s="83"/>
      <c r="BO42" s="84"/>
      <c r="BP42" s="84"/>
      <c r="BQ42" s="84"/>
      <c r="BR42" s="84"/>
      <c r="BS42" s="84"/>
      <c r="BT42" s="84"/>
      <c r="BU42" s="84"/>
      <c r="BV42" s="84"/>
      <c r="BW42" s="84"/>
      <c r="BX42" s="84"/>
      <c r="BY42" s="84"/>
      <c r="BZ42" s="84"/>
      <c r="CA42" s="84"/>
      <c r="CB42" s="84"/>
      <c r="CC42" s="84"/>
      <c r="CD42" s="84"/>
      <c r="CE42" s="84"/>
      <c r="CF42" s="84"/>
      <c r="CG42" s="84"/>
      <c r="CH42" s="82"/>
      <c r="CI42" s="83"/>
      <c r="CJ42" s="84"/>
      <c r="CK42" s="84"/>
      <c r="CL42" s="82"/>
      <c r="CM42" s="83"/>
      <c r="CN42" s="84"/>
      <c r="CO42" s="84"/>
      <c r="CP42" s="84"/>
      <c r="CQ42" s="82"/>
      <c r="CR42" s="82"/>
      <c r="CS42" s="100"/>
      <c r="CT42" s="121" t="str">
        <f t="shared" si="3"/>
        <v>ok</v>
      </c>
      <c r="CU42" s="122">
        <f t="shared" si="2"/>
        <v>0</v>
      </c>
      <c r="CV42" s="84"/>
      <c r="CW42" s="84"/>
    </row>
    <row r="43" spans="1:101">
      <c r="A43" s="81"/>
      <c r="B43" s="418"/>
      <c r="D43" s="82"/>
      <c r="E43" s="83"/>
      <c r="F43" s="84"/>
      <c r="G43" s="84"/>
      <c r="H43" s="84"/>
      <c r="I43" s="82"/>
      <c r="J43" s="83"/>
      <c r="K43" s="84"/>
      <c r="L43" s="84"/>
      <c r="M43" s="84"/>
      <c r="N43" s="84"/>
      <c r="O43" s="82"/>
      <c r="P43" s="83"/>
      <c r="Q43" s="84"/>
      <c r="R43" s="84"/>
      <c r="S43" s="84"/>
      <c r="T43" s="82"/>
      <c r="U43" s="83"/>
      <c r="V43" s="84"/>
      <c r="W43" s="84"/>
      <c r="X43" s="84"/>
      <c r="Y43" s="84"/>
      <c r="Z43" s="84"/>
      <c r="AA43" s="82"/>
      <c r="AB43" s="83"/>
      <c r="AC43" s="84"/>
      <c r="AD43" s="84"/>
      <c r="AE43" s="84"/>
      <c r="AF43" s="84"/>
      <c r="AG43" s="84"/>
      <c r="AH43" s="84"/>
      <c r="AI43" s="84"/>
      <c r="AJ43" s="84"/>
      <c r="AK43" s="84"/>
      <c r="AL43" s="82"/>
      <c r="AM43" s="83"/>
      <c r="AN43" s="84"/>
      <c r="AO43" s="84"/>
      <c r="AP43" s="84"/>
      <c r="AQ43" s="84"/>
      <c r="AR43" s="82"/>
      <c r="AS43" s="83"/>
      <c r="AT43" s="84"/>
      <c r="AU43" s="84"/>
      <c r="AV43" s="84"/>
      <c r="AW43" s="82"/>
      <c r="AX43" s="83"/>
      <c r="AY43" s="84"/>
      <c r="AZ43" s="84"/>
      <c r="BA43" s="82"/>
      <c r="BB43" s="83"/>
      <c r="BC43" s="84"/>
      <c r="BD43" s="84"/>
      <c r="BE43" s="84"/>
      <c r="BF43" s="84"/>
      <c r="BG43" s="84"/>
      <c r="BH43" s="84"/>
      <c r="BI43" s="84"/>
      <c r="BJ43" s="84"/>
      <c r="BK43" s="84"/>
      <c r="BL43" s="84"/>
      <c r="BM43" s="82"/>
      <c r="BN43" s="83"/>
      <c r="BO43" s="84"/>
      <c r="BP43" s="84"/>
      <c r="BQ43" s="84"/>
      <c r="BR43" s="84"/>
      <c r="BS43" s="84"/>
      <c r="BT43" s="84"/>
      <c r="BU43" s="84"/>
      <c r="BV43" s="84"/>
      <c r="BW43" s="84"/>
      <c r="BX43" s="84"/>
      <c r="BY43" s="84"/>
      <c r="BZ43" s="84"/>
      <c r="CA43" s="84"/>
      <c r="CB43" s="84"/>
      <c r="CC43" s="84"/>
      <c r="CD43" s="84"/>
      <c r="CE43" s="84"/>
      <c r="CF43" s="84"/>
      <c r="CG43" s="84"/>
      <c r="CH43" s="82"/>
      <c r="CI43" s="83"/>
      <c r="CJ43" s="84"/>
      <c r="CK43" s="84"/>
      <c r="CL43" s="82"/>
      <c r="CM43" s="83"/>
      <c r="CN43" s="84"/>
      <c r="CO43" s="84"/>
      <c r="CP43" s="84"/>
      <c r="CQ43" s="82"/>
      <c r="CR43" s="82"/>
      <c r="CS43" s="100"/>
      <c r="CT43" s="121" t="str">
        <f t="shared" si="3"/>
        <v>ok</v>
      </c>
      <c r="CU43" s="122">
        <f t="shared" si="2"/>
        <v>0</v>
      </c>
      <c r="CV43" s="84"/>
      <c r="CW43" s="84"/>
    </row>
    <row r="44" spans="1:101">
      <c r="A44" s="81"/>
      <c r="B44" s="418"/>
      <c r="D44" s="82"/>
      <c r="E44" s="83"/>
      <c r="F44" s="84"/>
      <c r="G44" s="84"/>
      <c r="H44" s="84"/>
      <c r="I44" s="82"/>
      <c r="J44" s="83"/>
      <c r="K44" s="84"/>
      <c r="L44" s="84"/>
      <c r="M44" s="84"/>
      <c r="N44" s="84"/>
      <c r="O44" s="82"/>
      <c r="P44" s="83"/>
      <c r="Q44" s="84"/>
      <c r="R44" s="84"/>
      <c r="S44" s="84"/>
      <c r="T44" s="82"/>
      <c r="U44" s="83"/>
      <c r="V44" s="84"/>
      <c r="W44" s="84"/>
      <c r="X44" s="84"/>
      <c r="Y44" s="84"/>
      <c r="Z44" s="84"/>
      <c r="AA44" s="82"/>
      <c r="AB44" s="83"/>
      <c r="AC44" s="84"/>
      <c r="AD44" s="84"/>
      <c r="AE44" s="84"/>
      <c r="AF44" s="84"/>
      <c r="AG44" s="84"/>
      <c r="AH44" s="84"/>
      <c r="AI44" s="84"/>
      <c r="AJ44" s="84"/>
      <c r="AK44" s="84"/>
      <c r="AL44" s="82"/>
      <c r="AM44" s="83"/>
      <c r="AN44" s="84"/>
      <c r="AO44" s="84"/>
      <c r="AP44" s="84"/>
      <c r="AQ44" s="84"/>
      <c r="AR44" s="82"/>
      <c r="AS44" s="83"/>
      <c r="AT44" s="84"/>
      <c r="AU44" s="84"/>
      <c r="AV44" s="84"/>
      <c r="AW44" s="82"/>
      <c r="AX44" s="83"/>
      <c r="AY44" s="84"/>
      <c r="AZ44" s="84"/>
      <c r="BA44" s="82"/>
      <c r="BB44" s="83"/>
      <c r="BC44" s="84"/>
      <c r="BD44" s="84"/>
      <c r="BE44" s="84"/>
      <c r="BF44" s="84"/>
      <c r="BG44" s="84"/>
      <c r="BH44" s="84"/>
      <c r="BI44" s="84"/>
      <c r="BJ44" s="84"/>
      <c r="BK44" s="84"/>
      <c r="BL44" s="84"/>
      <c r="BM44" s="82"/>
      <c r="BN44" s="83"/>
      <c r="BO44" s="84"/>
      <c r="BP44" s="84"/>
      <c r="BQ44" s="84"/>
      <c r="BR44" s="84"/>
      <c r="BS44" s="84"/>
      <c r="BT44" s="84"/>
      <c r="BU44" s="84"/>
      <c r="BV44" s="84"/>
      <c r="BW44" s="84"/>
      <c r="BX44" s="84"/>
      <c r="BY44" s="84"/>
      <c r="BZ44" s="84"/>
      <c r="CA44" s="84"/>
      <c r="CB44" s="84"/>
      <c r="CC44" s="84"/>
      <c r="CD44" s="84"/>
      <c r="CE44" s="84"/>
      <c r="CF44" s="84"/>
      <c r="CG44" s="84"/>
      <c r="CH44" s="82"/>
      <c r="CI44" s="83"/>
      <c r="CJ44" s="84"/>
      <c r="CK44" s="84"/>
      <c r="CL44" s="82"/>
      <c r="CM44" s="83"/>
      <c r="CN44" s="84"/>
      <c r="CO44" s="84"/>
      <c r="CP44" s="84"/>
      <c r="CQ44" s="82"/>
      <c r="CR44" s="82"/>
      <c r="CS44" s="100"/>
      <c r="CT44" s="121" t="str">
        <f t="shared" si="3"/>
        <v>ok</v>
      </c>
      <c r="CU44" s="122">
        <f t="shared" si="2"/>
        <v>0</v>
      </c>
      <c r="CV44" s="84"/>
      <c r="CW44" s="84"/>
    </row>
    <row r="45" spans="1:101">
      <c r="A45" s="81"/>
      <c r="B45" s="418"/>
      <c r="D45" s="82"/>
      <c r="E45" s="83"/>
      <c r="F45" s="84"/>
      <c r="G45" s="84"/>
      <c r="H45" s="84"/>
      <c r="I45" s="82"/>
      <c r="J45" s="83"/>
      <c r="K45" s="84"/>
      <c r="L45" s="84"/>
      <c r="M45" s="84"/>
      <c r="N45" s="84"/>
      <c r="O45" s="82"/>
      <c r="P45" s="83"/>
      <c r="Q45" s="84"/>
      <c r="R45" s="84"/>
      <c r="S45" s="84"/>
      <c r="T45" s="82"/>
      <c r="U45" s="83"/>
      <c r="V45" s="84"/>
      <c r="W45" s="84"/>
      <c r="X45" s="84"/>
      <c r="Y45" s="84"/>
      <c r="Z45" s="84"/>
      <c r="AA45" s="82"/>
      <c r="AB45" s="83"/>
      <c r="AC45" s="84"/>
      <c r="AD45" s="84"/>
      <c r="AE45" s="84"/>
      <c r="AF45" s="84"/>
      <c r="AG45" s="84"/>
      <c r="AH45" s="84"/>
      <c r="AI45" s="84"/>
      <c r="AJ45" s="84"/>
      <c r="AK45" s="84"/>
      <c r="AL45" s="82"/>
      <c r="AM45" s="83"/>
      <c r="AN45" s="84"/>
      <c r="AO45" s="84"/>
      <c r="AP45" s="84"/>
      <c r="AQ45" s="84"/>
      <c r="AR45" s="82"/>
      <c r="AS45" s="83"/>
      <c r="AT45" s="84"/>
      <c r="AU45" s="84"/>
      <c r="AV45" s="84"/>
      <c r="AW45" s="82"/>
      <c r="AX45" s="83"/>
      <c r="AY45" s="84"/>
      <c r="AZ45" s="84"/>
      <c r="BA45" s="82"/>
      <c r="BB45" s="83"/>
      <c r="BC45" s="84"/>
      <c r="BD45" s="84"/>
      <c r="BE45" s="84"/>
      <c r="BF45" s="84"/>
      <c r="BG45" s="84"/>
      <c r="BH45" s="84"/>
      <c r="BI45" s="84"/>
      <c r="BJ45" s="84"/>
      <c r="BK45" s="84"/>
      <c r="BL45" s="84"/>
      <c r="BM45" s="82"/>
      <c r="BN45" s="83"/>
      <c r="BO45" s="84"/>
      <c r="BP45" s="84"/>
      <c r="BQ45" s="84"/>
      <c r="BR45" s="84"/>
      <c r="BS45" s="84"/>
      <c r="BT45" s="84"/>
      <c r="BU45" s="84"/>
      <c r="BV45" s="84"/>
      <c r="BW45" s="84"/>
      <c r="BX45" s="84"/>
      <c r="BY45" s="84"/>
      <c r="BZ45" s="84"/>
      <c r="CA45" s="84"/>
      <c r="CB45" s="84"/>
      <c r="CC45" s="84"/>
      <c r="CD45" s="84"/>
      <c r="CE45" s="84"/>
      <c r="CF45" s="84"/>
      <c r="CG45" s="84"/>
      <c r="CH45" s="82"/>
      <c r="CI45" s="83"/>
      <c r="CJ45" s="84"/>
      <c r="CK45" s="84"/>
      <c r="CL45" s="82"/>
      <c r="CM45" s="83"/>
      <c r="CN45" s="84"/>
      <c r="CO45" s="84"/>
      <c r="CP45" s="84"/>
      <c r="CQ45" s="82"/>
      <c r="CR45" s="82"/>
      <c r="CS45" s="100"/>
      <c r="CT45" s="121" t="str">
        <f t="shared" si="3"/>
        <v>ok</v>
      </c>
      <c r="CU45" s="122">
        <f t="shared" si="2"/>
        <v>0</v>
      </c>
      <c r="CV45" s="84"/>
      <c r="CW45" s="84"/>
    </row>
    <row r="46" spans="1:101">
      <c r="A46" s="81"/>
      <c r="B46" s="418"/>
      <c r="D46" s="82"/>
      <c r="E46" s="83"/>
      <c r="F46" s="84"/>
      <c r="G46" s="84"/>
      <c r="H46" s="84"/>
      <c r="I46" s="82"/>
      <c r="J46" s="83"/>
      <c r="K46" s="84"/>
      <c r="L46" s="84"/>
      <c r="M46" s="84"/>
      <c r="N46" s="84"/>
      <c r="O46" s="82"/>
      <c r="P46" s="83"/>
      <c r="Q46" s="84"/>
      <c r="R46" s="84"/>
      <c r="S46" s="84"/>
      <c r="T46" s="82"/>
      <c r="U46" s="83"/>
      <c r="V46" s="84"/>
      <c r="W46" s="84"/>
      <c r="X46" s="84"/>
      <c r="Y46" s="84"/>
      <c r="Z46" s="84"/>
      <c r="AA46" s="82"/>
      <c r="AB46" s="83"/>
      <c r="AC46" s="84"/>
      <c r="AD46" s="84"/>
      <c r="AE46" s="84"/>
      <c r="AF46" s="84"/>
      <c r="AG46" s="84"/>
      <c r="AH46" s="84"/>
      <c r="AI46" s="84"/>
      <c r="AJ46" s="84"/>
      <c r="AK46" s="84"/>
      <c r="AL46" s="82"/>
      <c r="AM46" s="83"/>
      <c r="AN46" s="84"/>
      <c r="AO46" s="84"/>
      <c r="AP46" s="84"/>
      <c r="AQ46" s="84"/>
      <c r="AR46" s="82"/>
      <c r="AS46" s="83"/>
      <c r="AT46" s="84"/>
      <c r="AU46" s="84"/>
      <c r="AV46" s="84"/>
      <c r="AW46" s="82"/>
      <c r="AX46" s="83"/>
      <c r="AY46" s="84"/>
      <c r="AZ46" s="84"/>
      <c r="BA46" s="82"/>
      <c r="BB46" s="83"/>
      <c r="BC46" s="84"/>
      <c r="BD46" s="84"/>
      <c r="BE46" s="84"/>
      <c r="BF46" s="84"/>
      <c r="BG46" s="84"/>
      <c r="BH46" s="84"/>
      <c r="BI46" s="84"/>
      <c r="BJ46" s="84"/>
      <c r="BK46" s="84"/>
      <c r="BL46" s="84"/>
      <c r="BM46" s="82"/>
      <c r="BN46" s="83"/>
      <c r="BO46" s="84"/>
      <c r="BP46" s="84"/>
      <c r="BQ46" s="84"/>
      <c r="BR46" s="84"/>
      <c r="BS46" s="84"/>
      <c r="BT46" s="84"/>
      <c r="BU46" s="84"/>
      <c r="BV46" s="84"/>
      <c r="BW46" s="84"/>
      <c r="BX46" s="84"/>
      <c r="BY46" s="84"/>
      <c r="BZ46" s="84"/>
      <c r="CA46" s="84"/>
      <c r="CB46" s="84"/>
      <c r="CC46" s="84"/>
      <c r="CD46" s="84"/>
      <c r="CE46" s="84"/>
      <c r="CF46" s="84"/>
      <c r="CG46" s="84"/>
      <c r="CH46" s="82"/>
      <c r="CI46" s="83"/>
      <c r="CJ46" s="84"/>
      <c r="CK46" s="84"/>
      <c r="CL46" s="82"/>
      <c r="CM46" s="83"/>
      <c r="CN46" s="84"/>
      <c r="CO46" s="84"/>
      <c r="CP46" s="84"/>
      <c r="CQ46" s="82"/>
      <c r="CR46" s="82"/>
      <c r="CS46" s="100"/>
      <c r="CT46" s="121" t="str">
        <f t="shared" si="3"/>
        <v>ok</v>
      </c>
      <c r="CU46" s="122">
        <f t="shared" si="2"/>
        <v>0</v>
      </c>
      <c r="CV46" s="84"/>
      <c r="CW46" s="84"/>
    </row>
    <row r="47" spans="1:101">
      <c r="A47" s="81"/>
      <c r="B47" s="418"/>
      <c r="D47" s="82"/>
      <c r="E47" s="83"/>
      <c r="F47" s="84"/>
      <c r="G47" s="84"/>
      <c r="H47" s="84"/>
      <c r="I47" s="82"/>
      <c r="J47" s="83"/>
      <c r="K47" s="84"/>
      <c r="L47" s="84"/>
      <c r="M47" s="84"/>
      <c r="N47" s="84"/>
      <c r="O47" s="82"/>
      <c r="P47" s="83"/>
      <c r="Q47" s="84"/>
      <c r="R47" s="84"/>
      <c r="S47" s="84"/>
      <c r="T47" s="82"/>
      <c r="U47" s="83"/>
      <c r="V47" s="84"/>
      <c r="W47" s="84"/>
      <c r="X47" s="84"/>
      <c r="Y47" s="84"/>
      <c r="Z47" s="84"/>
      <c r="AA47" s="82"/>
      <c r="AB47" s="83"/>
      <c r="AC47" s="84"/>
      <c r="AD47" s="84"/>
      <c r="AE47" s="84"/>
      <c r="AF47" s="84"/>
      <c r="AG47" s="84"/>
      <c r="AH47" s="84"/>
      <c r="AI47" s="84"/>
      <c r="AJ47" s="84"/>
      <c r="AK47" s="84"/>
      <c r="AL47" s="82"/>
      <c r="AM47" s="83"/>
      <c r="AN47" s="84"/>
      <c r="AO47" s="84"/>
      <c r="AP47" s="84"/>
      <c r="AQ47" s="84"/>
      <c r="AR47" s="82"/>
      <c r="AS47" s="83"/>
      <c r="AT47" s="84"/>
      <c r="AU47" s="84"/>
      <c r="AV47" s="84"/>
      <c r="AW47" s="82"/>
      <c r="AX47" s="83"/>
      <c r="AY47" s="84"/>
      <c r="AZ47" s="84"/>
      <c r="BA47" s="82"/>
      <c r="BB47" s="83"/>
      <c r="BC47" s="84"/>
      <c r="BD47" s="84"/>
      <c r="BE47" s="84"/>
      <c r="BF47" s="84"/>
      <c r="BG47" s="84"/>
      <c r="BH47" s="84"/>
      <c r="BI47" s="84"/>
      <c r="BJ47" s="84"/>
      <c r="BK47" s="84"/>
      <c r="BL47" s="84"/>
      <c r="BM47" s="82"/>
      <c r="BN47" s="83"/>
      <c r="BO47" s="84"/>
      <c r="BP47" s="84"/>
      <c r="BQ47" s="84"/>
      <c r="BR47" s="84"/>
      <c r="BS47" s="84"/>
      <c r="BT47" s="84"/>
      <c r="BU47" s="84"/>
      <c r="BV47" s="84"/>
      <c r="BW47" s="84"/>
      <c r="BX47" s="84"/>
      <c r="BY47" s="84"/>
      <c r="BZ47" s="84"/>
      <c r="CA47" s="84"/>
      <c r="CB47" s="84"/>
      <c r="CC47" s="84"/>
      <c r="CD47" s="84"/>
      <c r="CE47" s="84"/>
      <c r="CF47" s="84"/>
      <c r="CG47" s="84"/>
      <c r="CH47" s="82"/>
      <c r="CI47" s="83"/>
      <c r="CJ47" s="84"/>
      <c r="CK47" s="84"/>
      <c r="CL47" s="82"/>
      <c r="CM47" s="83"/>
      <c r="CN47" s="84"/>
      <c r="CO47" s="84"/>
      <c r="CP47" s="84"/>
      <c r="CQ47" s="82"/>
      <c r="CR47" s="82"/>
      <c r="CS47" s="100"/>
      <c r="CT47" s="121" t="str">
        <f t="shared" si="3"/>
        <v>ok</v>
      </c>
      <c r="CU47" s="122">
        <f t="shared" si="2"/>
        <v>0</v>
      </c>
      <c r="CV47" s="84"/>
      <c r="CW47" s="84"/>
    </row>
    <row r="48" spans="1:101">
      <c r="A48" s="81"/>
      <c r="B48" s="418"/>
      <c r="D48" s="82"/>
      <c r="E48" s="83"/>
      <c r="F48" s="84"/>
      <c r="G48" s="84"/>
      <c r="H48" s="84"/>
      <c r="I48" s="82"/>
      <c r="J48" s="83"/>
      <c r="K48" s="84"/>
      <c r="L48" s="84"/>
      <c r="M48" s="84"/>
      <c r="N48" s="84"/>
      <c r="O48" s="82"/>
      <c r="P48" s="83"/>
      <c r="Q48" s="84"/>
      <c r="R48" s="84"/>
      <c r="S48" s="84"/>
      <c r="T48" s="82"/>
      <c r="U48" s="83"/>
      <c r="V48" s="84"/>
      <c r="W48" s="84"/>
      <c r="X48" s="84"/>
      <c r="Y48" s="84"/>
      <c r="Z48" s="84"/>
      <c r="AA48" s="82"/>
      <c r="AB48" s="83"/>
      <c r="AC48" s="84"/>
      <c r="AD48" s="84"/>
      <c r="AE48" s="84"/>
      <c r="AF48" s="84"/>
      <c r="AG48" s="84"/>
      <c r="AH48" s="84"/>
      <c r="AI48" s="84"/>
      <c r="AJ48" s="84"/>
      <c r="AK48" s="84"/>
      <c r="AL48" s="82"/>
      <c r="AM48" s="83"/>
      <c r="AN48" s="84"/>
      <c r="AO48" s="84"/>
      <c r="AP48" s="84"/>
      <c r="AQ48" s="84"/>
      <c r="AR48" s="82"/>
      <c r="AS48" s="83"/>
      <c r="AT48" s="84"/>
      <c r="AU48" s="84"/>
      <c r="AV48" s="84"/>
      <c r="AW48" s="82"/>
      <c r="AX48" s="83"/>
      <c r="AY48" s="84"/>
      <c r="AZ48" s="84"/>
      <c r="BA48" s="82"/>
      <c r="BB48" s="83"/>
      <c r="BC48" s="84"/>
      <c r="BD48" s="84"/>
      <c r="BE48" s="84"/>
      <c r="BF48" s="84"/>
      <c r="BG48" s="84"/>
      <c r="BH48" s="84"/>
      <c r="BI48" s="84"/>
      <c r="BJ48" s="84"/>
      <c r="BK48" s="84"/>
      <c r="BL48" s="84"/>
      <c r="BM48" s="82"/>
      <c r="BN48" s="83"/>
      <c r="BO48" s="84"/>
      <c r="BP48" s="84"/>
      <c r="BQ48" s="84"/>
      <c r="BR48" s="84"/>
      <c r="BS48" s="84"/>
      <c r="BT48" s="84"/>
      <c r="BU48" s="84"/>
      <c r="BV48" s="84"/>
      <c r="BW48" s="84"/>
      <c r="BX48" s="84"/>
      <c r="BY48" s="84"/>
      <c r="BZ48" s="84"/>
      <c r="CA48" s="84"/>
      <c r="CB48" s="84"/>
      <c r="CC48" s="84"/>
      <c r="CD48" s="84"/>
      <c r="CE48" s="84"/>
      <c r="CF48" s="84"/>
      <c r="CG48" s="84"/>
      <c r="CH48" s="82"/>
      <c r="CI48" s="83"/>
      <c r="CJ48" s="84"/>
      <c r="CK48" s="84"/>
      <c r="CL48" s="82"/>
      <c r="CM48" s="83"/>
      <c r="CN48" s="84"/>
      <c r="CO48" s="84"/>
      <c r="CP48" s="84"/>
      <c r="CQ48" s="82"/>
      <c r="CR48" s="82"/>
      <c r="CS48" s="100"/>
      <c r="CT48" s="121" t="str">
        <f t="shared" si="3"/>
        <v>ok</v>
      </c>
      <c r="CU48" s="122">
        <f t="shared" si="2"/>
        <v>0</v>
      </c>
      <c r="CV48" s="84"/>
      <c r="CW48" s="84"/>
    </row>
    <row r="49" spans="1:101">
      <c r="A49" s="81"/>
      <c r="B49" s="418"/>
      <c r="D49" s="82"/>
      <c r="E49" s="83"/>
      <c r="F49" s="84"/>
      <c r="G49" s="84"/>
      <c r="H49" s="84"/>
      <c r="I49" s="82"/>
      <c r="J49" s="83"/>
      <c r="K49" s="84"/>
      <c r="L49" s="84"/>
      <c r="M49" s="84"/>
      <c r="N49" s="84"/>
      <c r="O49" s="82"/>
      <c r="P49" s="83"/>
      <c r="Q49" s="84"/>
      <c r="R49" s="84"/>
      <c r="S49" s="84"/>
      <c r="T49" s="82"/>
      <c r="U49" s="83"/>
      <c r="V49" s="84"/>
      <c r="W49" s="84"/>
      <c r="X49" s="84"/>
      <c r="Y49" s="84"/>
      <c r="Z49" s="84"/>
      <c r="AA49" s="82"/>
      <c r="AB49" s="83"/>
      <c r="AC49" s="84"/>
      <c r="AD49" s="84"/>
      <c r="AE49" s="84"/>
      <c r="AF49" s="84"/>
      <c r="AG49" s="84"/>
      <c r="AH49" s="84"/>
      <c r="AI49" s="84"/>
      <c r="AJ49" s="84"/>
      <c r="AK49" s="84"/>
      <c r="AL49" s="82"/>
      <c r="AM49" s="83"/>
      <c r="AN49" s="84"/>
      <c r="AO49" s="84"/>
      <c r="AP49" s="84"/>
      <c r="AQ49" s="84"/>
      <c r="AR49" s="82"/>
      <c r="AS49" s="83"/>
      <c r="AT49" s="84"/>
      <c r="AU49" s="84"/>
      <c r="AV49" s="84"/>
      <c r="AW49" s="82"/>
      <c r="AX49" s="83"/>
      <c r="AY49" s="84"/>
      <c r="AZ49" s="84"/>
      <c r="BA49" s="82"/>
      <c r="BB49" s="83"/>
      <c r="BC49" s="84"/>
      <c r="BD49" s="84"/>
      <c r="BE49" s="84"/>
      <c r="BF49" s="84"/>
      <c r="BG49" s="84"/>
      <c r="BH49" s="84"/>
      <c r="BI49" s="84"/>
      <c r="BJ49" s="84"/>
      <c r="BK49" s="84"/>
      <c r="BL49" s="84"/>
      <c r="BM49" s="82"/>
      <c r="BN49" s="83"/>
      <c r="BO49" s="84"/>
      <c r="BP49" s="84"/>
      <c r="BQ49" s="84"/>
      <c r="BR49" s="84"/>
      <c r="BS49" s="84"/>
      <c r="BT49" s="84"/>
      <c r="BU49" s="84"/>
      <c r="BV49" s="84"/>
      <c r="BW49" s="84"/>
      <c r="BX49" s="84"/>
      <c r="BY49" s="84"/>
      <c r="BZ49" s="84"/>
      <c r="CA49" s="84"/>
      <c r="CB49" s="84"/>
      <c r="CC49" s="84"/>
      <c r="CD49" s="84"/>
      <c r="CE49" s="84"/>
      <c r="CF49" s="84"/>
      <c r="CG49" s="84"/>
      <c r="CH49" s="82"/>
      <c r="CI49" s="83"/>
      <c r="CJ49" s="84"/>
      <c r="CK49" s="84"/>
      <c r="CL49" s="82"/>
      <c r="CM49" s="83"/>
      <c r="CN49" s="84"/>
      <c r="CO49" s="84"/>
      <c r="CP49" s="84"/>
      <c r="CQ49" s="82"/>
      <c r="CR49" s="82"/>
      <c r="CS49" s="100"/>
      <c r="CT49" s="121" t="str">
        <f t="shared" si="3"/>
        <v>ok</v>
      </c>
      <c r="CU49" s="122">
        <f t="shared" si="2"/>
        <v>0</v>
      </c>
      <c r="CV49" s="84"/>
      <c r="CW49" s="84"/>
    </row>
    <row r="50" spans="1:101">
      <c r="A50" s="81"/>
      <c r="B50" s="418"/>
      <c r="D50" s="82"/>
      <c r="E50" s="83"/>
      <c r="F50" s="84"/>
      <c r="G50" s="84"/>
      <c r="H50" s="84"/>
      <c r="I50" s="82"/>
      <c r="J50" s="83"/>
      <c r="K50" s="84"/>
      <c r="L50" s="84"/>
      <c r="M50" s="84"/>
      <c r="N50" s="84"/>
      <c r="O50" s="82"/>
      <c r="P50" s="83"/>
      <c r="Q50" s="84"/>
      <c r="R50" s="84"/>
      <c r="S50" s="84"/>
      <c r="T50" s="82"/>
      <c r="U50" s="83"/>
      <c r="V50" s="84"/>
      <c r="W50" s="84"/>
      <c r="X50" s="84"/>
      <c r="Y50" s="84"/>
      <c r="Z50" s="84"/>
      <c r="AA50" s="82"/>
      <c r="AB50" s="83"/>
      <c r="AC50" s="84"/>
      <c r="AD50" s="84"/>
      <c r="AE50" s="84"/>
      <c r="AF50" s="84"/>
      <c r="AG50" s="84"/>
      <c r="AH50" s="84"/>
      <c r="AI50" s="84"/>
      <c r="AJ50" s="84"/>
      <c r="AK50" s="84"/>
      <c r="AL50" s="82"/>
      <c r="AM50" s="83"/>
      <c r="AN50" s="84"/>
      <c r="AO50" s="84"/>
      <c r="AP50" s="84"/>
      <c r="AQ50" s="84"/>
      <c r="AR50" s="82"/>
      <c r="AS50" s="83"/>
      <c r="AT50" s="84"/>
      <c r="AU50" s="84"/>
      <c r="AV50" s="84"/>
      <c r="AW50" s="82"/>
      <c r="AX50" s="83"/>
      <c r="AY50" s="84"/>
      <c r="AZ50" s="84"/>
      <c r="BA50" s="82"/>
      <c r="BB50" s="83"/>
      <c r="BC50" s="84"/>
      <c r="BD50" s="84"/>
      <c r="BE50" s="84"/>
      <c r="BF50" s="84"/>
      <c r="BG50" s="84"/>
      <c r="BH50" s="84"/>
      <c r="BI50" s="84"/>
      <c r="BJ50" s="84"/>
      <c r="BK50" s="84"/>
      <c r="BL50" s="84"/>
      <c r="BM50" s="82"/>
      <c r="BN50" s="83"/>
      <c r="BO50" s="84"/>
      <c r="BP50" s="84"/>
      <c r="BQ50" s="84"/>
      <c r="BR50" s="84"/>
      <c r="BS50" s="84"/>
      <c r="BT50" s="84"/>
      <c r="BU50" s="84"/>
      <c r="BV50" s="84"/>
      <c r="BW50" s="84"/>
      <c r="BX50" s="84"/>
      <c r="BY50" s="84"/>
      <c r="BZ50" s="84"/>
      <c r="CA50" s="84"/>
      <c r="CB50" s="84"/>
      <c r="CC50" s="84"/>
      <c r="CD50" s="84"/>
      <c r="CE50" s="84"/>
      <c r="CF50" s="84"/>
      <c r="CG50" s="84"/>
      <c r="CH50" s="82"/>
      <c r="CI50" s="83"/>
      <c r="CJ50" s="84"/>
      <c r="CK50" s="84"/>
      <c r="CL50" s="82"/>
      <c r="CM50" s="83"/>
      <c r="CN50" s="84"/>
      <c r="CO50" s="84"/>
      <c r="CP50" s="84"/>
      <c r="CQ50" s="82"/>
      <c r="CR50" s="82"/>
      <c r="CS50" s="100"/>
      <c r="CT50" s="121" t="str">
        <f t="shared" si="3"/>
        <v>ok</v>
      </c>
      <c r="CU50" s="122">
        <f t="shared" si="2"/>
        <v>0</v>
      </c>
      <c r="CV50" s="84"/>
      <c r="CW50" s="84"/>
    </row>
    <row r="51" spans="1:101">
      <c r="A51" s="81"/>
      <c r="B51" s="418"/>
      <c r="D51" s="82"/>
      <c r="E51" s="83"/>
      <c r="F51" s="84"/>
      <c r="G51" s="84"/>
      <c r="H51" s="84"/>
      <c r="I51" s="82"/>
      <c r="J51" s="83"/>
      <c r="K51" s="84"/>
      <c r="L51" s="84"/>
      <c r="M51" s="84"/>
      <c r="N51" s="84"/>
      <c r="O51" s="82"/>
      <c r="P51" s="83"/>
      <c r="Q51" s="84"/>
      <c r="R51" s="84"/>
      <c r="S51" s="84"/>
      <c r="T51" s="82"/>
      <c r="U51" s="83"/>
      <c r="V51" s="84"/>
      <c r="W51" s="84"/>
      <c r="X51" s="84"/>
      <c r="Y51" s="84"/>
      <c r="Z51" s="84"/>
      <c r="AA51" s="82"/>
      <c r="AB51" s="83"/>
      <c r="AC51" s="84"/>
      <c r="AD51" s="84"/>
      <c r="AE51" s="84"/>
      <c r="AF51" s="84"/>
      <c r="AG51" s="84"/>
      <c r="AH51" s="84"/>
      <c r="AI51" s="84"/>
      <c r="AJ51" s="84"/>
      <c r="AK51" s="84"/>
      <c r="AL51" s="82"/>
      <c r="AM51" s="83"/>
      <c r="AN51" s="84"/>
      <c r="AO51" s="84"/>
      <c r="AP51" s="84"/>
      <c r="AQ51" s="84"/>
      <c r="AR51" s="82"/>
      <c r="AS51" s="83"/>
      <c r="AT51" s="84"/>
      <c r="AU51" s="84"/>
      <c r="AV51" s="84"/>
      <c r="AW51" s="82"/>
      <c r="AX51" s="83"/>
      <c r="AY51" s="84"/>
      <c r="AZ51" s="84"/>
      <c r="BA51" s="82"/>
      <c r="BB51" s="83"/>
      <c r="BC51" s="84"/>
      <c r="BD51" s="84"/>
      <c r="BE51" s="84"/>
      <c r="BF51" s="84"/>
      <c r="BG51" s="84"/>
      <c r="BH51" s="84"/>
      <c r="BI51" s="84"/>
      <c r="BJ51" s="84"/>
      <c r="BK51" s="84"/>
      <c r="BL51" s="84"/>
      <c r="BM51" s="82"/>
      <c r="BN51" s="83"/>
      <c r="BO51" s="84"/>
      <c r="BP51" s="84"/>
      <c r="BQ51" s="84"/>
      <c r="BR51" s="84"/>
      <c r="BS51" s="84"/>
      <c r="BT51" s="84"/>
      <c r="BU51" s="84"/>
      <c r="BV51" s="84"/>
      <c r="BW51" s="84"/>
      <c r="BX51" s="84"/>
      <c r="BY51" s="84"/>
      <c r="BZ51" s="84"/>
      <c r="CA51" s="84"/>
      <c r="CB51" s="84"/>
      <c r="CC51" s="84"/>
      <c r="CD51" s="84"/>
      <c r="CE51" s="84"/>
      <c r="CF51" s="84"/>
      <c r="CG51" s="84"/>
      <c r="CH51" s="82"/>
      <c r="CI51" s="83"/>
      <c r="CJ51" s="84"/>
      <c r="CK51" s="84"/>
      <c r="CL51" s="82"/>
      <c r="CM51" s="83"/>
      <c r="CN51" s="84"/>
      <c r="CO51" s="84"/>
      <c r="CP51" s="84"/>
      <c r="CQ51" s="82"/>
      <c r="CR51" s="82"/>
      <c r="CS51" s="100"/>
      <c r="CT51" s="121" t="str">
        <f t="shared" si="3"/>
        <v>ok</v>
      </c>
      <c r="CU51" s="122">
        <f t="shared" si="2"/>
        <v>0</v>
      </c>
      <c r="CV51" s="84"/>
      <c r="CW51" s="84"/>
    </row>
    <row r="52" spans="1:101">
      <c r="A52" s="81"/>
      <c r="B52" s="418"/>
      <c r="D52" s="82"/>
      <c r="E52" s="83"/>
      <c r="F52" s="84"/>
      <c r="G52" s="84"/>
      <c r="H52" s="84"/>
      <c r="I52" s="82"/>
      <c r="J52" s="83"/>
      <c r="K52" s="84"/>
      <c r="L52" s="84"/>
      <c r="M52" s="84"/>
      <c r="N52" s="84"/>
      <c r="O52" s="82"/>
      <c r="P52" s="83"/>
      <c r="Q52" s="84"/>
      <c r="R52" s="84"/>
      <c r="S52" s="84"/>
      <c r="T52" s="82"/>
      <c r="U52" s="83"/>
      <c r="V52" s="84"/>
      <c r="W52" s="84"/>
      <c r="X52" s="84"/>
      <c r="Y52" s="84"/>
      <c r="Z52" s="84"/>
      <c r="AA52" s="82"/>
      <c r="AB52" s="83"/>
      <c r="AC52" s="84"/>
      <c r="AD52" s="84"/>
      <c r="AE52" s="84"/>
      <c r="AF52" s="84"/>
      <c r="AG52" s="84"/>
      <c r="AH52" s="84"/>
      <c r="AI52" s="84"/>
      <c r="AJ52" s="84"/>
      <c r="AK52" s="84"/>
      <c r="AL52" s="82"/>
      <c r="AM52" s="83"/>
      <c r="AN52" s="84"/>
      <c r="AO52" s="84"/>
      <c r="AP52" s="84"/>
      <c r="AQ52" s="84"/>
      <c r="AR52" s="82"/>
      <c r="AS52" s="83"/>
      <c r="AT52" s="84"/>
      <c r="AU52" s="84"/>
      <c r="AV52" s="84"/>
      <c r="AW52" s="82"/>
      <c r="AX52" s="83"/>
      <c r="AY52" s="84"/>
      <c r="AZ52" s="84"/>
      <c r="BA52" s="82"/>
      <c r="BB52" s="83"/>
      <c r="BC52" s="84"/>
      <c r="BD52" s="84"/>
      <c r="BE52" s="84"/>
      <c r="BF52" s="84"/>
      <c r="BG52" s="84"/>
      <c r="BH52" s="84"/>
      <c r="BI52" s="84"/>
      <c r="BJ52" s="84"/>
      <c r="BK52" s="84"/>
      <c r="BL52" s="84"/>
      <c r="BM52" s="82"/>
      <c r="BN52" s="83"/>
      <c r="BO52" s="84"/>
      <c r="BP52" s="84"/>
      <c r="BQ52" s="84"/>
      <c r="BR52" s="84"/>
      <c r="BS52" s="84"/>
      <c r="BT52" s="84"/>
      <c r="BU52" s="84"/>
      <c r="BV52" s="84"/>
      <c r="BW52" s="84"/>
      <c r="BX52" s="84"/>
      <c r="BY52" s="84"/>
      <c r="BZ52" s="84"/>
      <c r="CA52" s="84"/>
      <c r="CB52" s="84"/>
      <c r="CC52" s="84"/>
      <c r="CD52" s="84"/>
      <c r="CE52" s="84"/>
      <c r="CF52" s="84"/>
      <c r="CG52" s="84"/>
      <c r="CH52" s="82"/>
      <c r="CI52" s="83"/>
      <c r="CJ52" s="84"/>
      <c r="CK52" s="84"/>
      <c r="CL52" s="82"/>
      <c r="CM52" s="83"/>
      <c r="CN52" s="84"/>
      <c r="CO52" s="84"/>
      <c r="CP52" s="84"/>
      <c r="CQ52" s="82"/>
      <c r="CR52" s="82"/>
      <c r="CS52" s="100"/>
      <c r="CT52" s="121" t="str">
        <f t="shared" si="3"/>
        <v>ok</v>
      </c>
      <c r="CU52" s="122">
        <f t="shared" si="2"/>
        <v>0</v>
      </c>
      <c r="CV52" s="84"/>
      <c r="CW52" s="84"/>
    </row>
    <row r="53" spans="1:101">
      <c r="A53" s="81"/>
      <c r="B53" s="418"/>
      <c r="D53" s="82"/>
      <c r="E53" s="83"/>
      <c r="F53" s="84"/>
      <c r="G53" s="84"/>
      <c r="H53" s="84"/>
      <c r="I53" s="82"/>
      <c r="J53" s="83"/>
      <c r="K53" s="84"/>
      <c r="L53" s="84"/>
      <c r="M53" s="84"/>
      <c r="N53" s="84"/>
      <c r="O53" s="82"/>
      <c r="P53" s="83"/>
      <c r="Q53" s="84"/>
      <c r="R53" s="84"/>
      <c r="S53" s="84"/>
      <c r="T53" s="82"/>
      <c r="U53" s="83"/>
      <c r="V53" s="84"/>
      <c r="W53" s="84"/>
      <c r="X53" s="84"/>
      <c r="Y53" s="84"/>
      <c r="Z53" s="84"/>
      <c r="AA53" s="82"/>
      <c r="AB53" s="83"/>
      <c r="AC53" s="84"/>
      <c r="AD53" s="84"/>
      <c r="AE53" s="84"/>
      <c r="AF53" s="84"/>
      <c r="AG53" s="84"/>
      <c r="AH53" s="84"/>
      <c r="AI53" s="84"/>
      <c r="AJ53" s="84"/>
      <c r="AK53" s="84"/>
      <c r="AL53" s="82"/>
      <c r="AM53" s="83"/>
      <c r="AN53" s="84"/>
      <c r="AO53" s="84"/>
      <c r="AP53" s="84"/>
      <c r="AQ53" s="84"/>
      <c r="AR53" s="82"/>
      <c r="AS53" s="83"/>
      <c r="AT53" s="84"/>
      <c r="AU53" s="84"/>
      <c r="AV53" s="84"/>
      <c r="AW53" s="82"/>
      <c r="AX53" s="83"/>
      <c r="AY53" s="84"/>
      <c r="AZ53" s="84"/>
      <c r="BA53" s="82"/>
      <c r="BB53" s="83"/>
      <c r="BC53" s="84"/>
      <c r="BD53" s="84"/>
      <c r="BE53" s="84"/>
      <c r="BF53" s="84"/>
      <c r="BG53" s="84"/>
      <c r="BH53" s="84"/>
      <c r="BI53" s="84"/>
      <c r="BJ53" s="84"/>
      <c r="BK53" s="84"/>
      <c r="BL53" s="84"/>
      <c r="BM53" s="82"/>
      <c r="BN53" s="83"/>
      <c r="BO53" s="84"/>
      <c r="BP53" s="84"/>
      <c r="BQ53" s="84"/>
      <c r="BR53" s="84"/>
      <c r="BS53" s="84"/>
      <c r="BT53" s="84"/>
      <c r="BU53" s="84"/>
      <c r="BV53" s="84"/>
      <c r="BW53" s="84"/>
      <c r="BX53" s="84"/>
      <c r="BY53" s="84"/>
      <c r="BZ53" s="84"/>
      <c r="CA53" s="84"/>
      <c r="CB53" s="84"/>
      <c r="CC53" s="84"/>
      <c r="CD53" s="84"/>
      <c r="CE53" s="84"/>
      <c r="CF53" s="84"/>
      <c r="CG53" s="84"/>
      <c r="CH53" s="82"/>
      <c r="CI53" s="83"/>
      <c r="CJ53" s="84"/>
      <c r="CK53" s="84"/>
      <c r="CL53" s="82"/>
      <c r="CM53" s="83"/>
      <c r="CN53" s="84"/>
      <c r="CO53" s="84"/>
      <c r="CP53" s="84"/>
      <c r="CQ53" s="82"/>
      <c r="CR53" s="82"/>
      <c r="CS53" s="100"/>
      <c r="CT53" s="121" t="str">
        <f t="shared" si="3"/>
        <v>ok</v>
      </c>
      <c r="CU53" s="122">
        <f t="shared" si="2"/>
        <v>0</v>
      </c>
      <c r="CV53" s="84"/>
      <c r="CW53" s="84"/>
    </row>
    <row r="54" spans="1:101">
      <c r="A54" s="81"/>
      <c r="B54" s="418"/>
      <c r="D54" s="82"/>
      <c r="E54" s="83"/>
      <c r="F54" s="84"/>
      <c r="G54" s="84"/>
      <c r="H54" s="84"/>
      <c r="I54" s="82"/>
      <c r="J54" s="83"/>
      <c r="K54" s="84"/>
      <c r="L54" s="84"/>
      <c r="M54" s="84"/>
      <c r="N54" s="84"/>
      <c r="O54" s="82"/>
      <c r="P54" s="83"/>
      <c r="Q54" s="84"/>
      <c r="R54" s="84"/>
      <c r="S54" s="84"/>
      <c r="T54" s="82"/>
      <c r="U54" s="83"/>
      <c r="V54" s="84"/>
      <c r="W54" s="84"/>
      <c r="X54" s="84"/>
      <c r="Y54" s="84"/>
      <c r="Z54" s="84"/>
      <c r="AA54" s="82"/>
      <c r="AB54" s="83"/>
      <c r="AC54" s="84"/>
      <c r="AD54" s="84"/>
      <c r="AE54" s="84"/>
      <c r="AF54" s="84"/>
      <c r="AG54" s="84"/>
      <c r="AH54" s="84"/>
      <c r="AI54" s="84"/>
      <c r="AJ54" s="84"/>
      <c r="AK54" s="84"/>
      <c r="AL54" s="82"/>
      <c r="AM54" s="83"/>
      <c r="AN54" s="84"/>
      <c r="AO54" s="84"/>
      <c r="AP54" s="84"/>
      <c r="AQ54" s="84"/>
      <c r="AR54" s="82"/>
      <c r="AS54" s="83"/>
      <c r="AT54" s="84"/>
      <c r="AU54" s="84"/>
      <c r="AV54" s="84"/>
      <c r="AW54" s="82"/>
      <c r="AX54" s="83"/>
      <c r="AY54" s="84"/>
      <c r="AZ54" s="84"/>
      <c r="BA54" s="82"/>
      <c r="BB54" s="83"/>
      <c r="BC54" s="84"/>
      <c r="BD54" s="84"/>
      <c r="BE54" s="84"/>
      <c r="BF54" s="84"/>
      <c r="BG54" s="84"/>
      <c r="BH54" s="84"/>
      <c r="BI54" s="84"/>
      <c r="BJ54" s="84"/>
      <c r="BK54" s="84"/>
      <c r="BL54" s="84"/>
      <c r="BM54" s="82"/>
      <c r="BN54" s="83"/>
      <c r="BO54" s="84"/>
      <c r="BP54" s="84"/>
      <c r="BQ54" s="84"/>
      <c r="BR54" s="84"/>
      <c r="BS54" s="84"/>
      <c r="BT54" s="84"/>
      <c r="BU54" s="84"/>
      <c r="BV54" s="84"/>
      <c r="BW54" s="84"/>
      <c r="BX54" s="84"/>
      <c r="BY54" s="84"/>
      <c r="BZ54" s="84"/>
      <c r="CA54" s="84"/>
      <c r="CB54" s="84"/>
      <c r="CC54" s="84"/>
      <c r="CD54" s="84"/>
      <c r="CE54" s="84"/>
      <c r="CF54" s="84"/>
      <c r="CG54" s="84"/>
      <c r="CH54" s="82"/>
      <c r="CI54" s="83"/>
      <c r="CJ54" s="84"/>
      <c r="CK54" s="84"/>
      <c r="CL54" s="82"/>
      <c r="CM54" s="83"/>
      <c r="CN54" s="84"/>
      <c r="CO54" s="84"/>
      <c r="CP54" s="84"/>
      <c r="CQ54" s="82"/>
      <c r="CR54" s="82"/>
      <c r="CS54" s="100"/>
      <c r="CT54" s="121" t="str">
        <f t="shared" si="3"/>
        <v>ok</v>
      </c>
      <c r="CU54" s="122">
        <f t="shared" si="2"/>
        <v>0</v>
      </c>
      <c r="CV54" s="84"/>
      <c r="CW54" s="84"/>
    </row>
    <row r="55" spans="1:101">
      <c r="A55" s="81"/>
      <c r="B55" s="418"/>
      <c r="D55" s="82"/>
      <c r="E55" s="83"/>
      <c r="F55" s="84"/>
      <c r="G55" s="84"/>
      <c r="H55" s="84"/>
      <c r="I55" s="82"/>
      <c r="J55" s="83"/>
      <c r="K55" s="84"/>
      <c r="L55" s="84"/>
      <c r="M55" s="84"/>
      <c r="N55" s="84"/>
      <c r="O55" s="82"/>
      <c r="P55" s="83"/>
      <c r="Q55" s="84"/>
      <c r="R55" s="84"/>
      <c r="S55" s="84"/>
      <c r="T55" s="82"/>
      <c r="U55" s="83"/>
      <c r="V55" s="84"/>
      <c r="W55" s="84"/>
      <c r="X55" s="84"/>
      <c r="Y55" s="84"/>
      <c r="Z55" s="84"/>
      <c r="AA55" s="82"/>
      <c r="AB55" s="83"/>
      <c r="AC55" s="84"/>
      <c r="AD55" s="84"/>
      <c r="AE55" s="84"/>
      <c r="AF55" s="84"/>
      <c r="AG55" s="84"/>
      <c r="AH55" s="84"/>
      <c r="AI55" s="84"/>
      <c r="AJ55" s="84"/>
      <c r="AK55" s="84"/>
      <c r="AL55" s="82"/>
      <c r="AM55" s="83"/>
      <c r="AN55" s="84"/>
      <c r="AO55" s="84"/>
      <c r="AP55" s="84"/>
      <c r="AQ55" s="84"/>
      <c r="AR55" s="82"/>
      <c r="AS55" s="83"/>
      <c r="AT55" s="84"/>
      <c r="AU55" s="84"/>
      <c r="AV55" s="84"/>
      <c r="AW55" s="82"/>
      <c r="AX55" s="83"/>
      <c r="AY55" s="84"/>
      <c r="AZ55" s="84"/>
      <c r="BA55" s="82"/>
      <c r="BB55" s="83"/>
      <c r="BC55" s="84"/>
      <c r="BD55" s="84"/>
      <c r="BE55" s="84"/>
      <c r="BF55" s="84"/>
      <c r="BG55" s="84"/>
      <c r="BH55" s="84"/>
      <c r="BI55" s="84"/>
      <c r="BJ55" s="84"/>
      <c r="BK55" s="84"/>
      <c r="BL55" s="84"/>
      <c r="BM55" s="82"/>
      <c r="BN55" s="83"/>
      <c r="BO55" s="84"/>
      <c r="BP55" s="84"/>
      <c r="BQ55" s="84"/>
      <c r="BR55" s="84"/>
      <c r="BS55" s="84"/>
      <c r="BT55" s="84"/>
      <c r="BU55" s="84"/>
      <c r="BV55" s="84"/>
      <c r="BW55" s="84"/>
      <c r="BX55" s="84"/>
      <c r="BY55" s="84"/>
      <c r="BZ55" s="84"/>
      <c r="CA55" s="84"/>
      <c r="CB55" s="84"/>
      <c r="CC55" s="84"/>
      <c r="CD55" s="84"/>
      <c r="CE55" s="84"/>
      <c r="CF55" s="84"/>
      <c r="CG55" s="84"/>
      <c r="CH55" s="82"/>
      <c r="CI55" s="83"/>
      <c r="CJ55" s="84"/>
      <c r="CK55" s="84"/>
      <c r="CL55" s="82"/>
      <c r="CM55" s="83"/>
      <c r="CN55" s="84"/>
      <c r="CO55" s="84"/>
      <c r="CP55" s="84"/>
      <c r="CQ55" s="82"/>
      <c r="CR55" s="82"/>
      <c r="CS55" s="100"/>
      <c r="CT55" s="121" t="str">
        <f t="shared" si="3"/>
        <v>ok</v>
      </c>
      <c r="CU55" s="122">
        <f t="shared" si="2"/>
        <v>0</v>
      </c>
      <c r="CV55" s="84"/>
      <c r="CW55" s="84"/>
    </row>
    <row r="56" spans="1:101">
      <c r="A56" s="81"/>
      <c r="B56" s="418"/>
      <c r="D56" s="82"/>
      <c r="E56" s="83"/>
      <c r="F56" s="84"/>
      <c r="G56" s="84"/>
      <c r="H56" s="84"/>
      <c r="I56" s="82"/>
      <c r="J56" s="83"/>
      <c r="K56" s="84"/>
      <c r="L56" s="84"/>
      <c r="M56" s="84"/>
      <c r="N56" s="84"/>
      <c r="O56" s="82"/>
      <c r="P56" s="83"/>
      <c r="Q56" s="84"/>
      <c r="R56" s="84"/>
      <c r="S56" s="84"/>
      <c r="T56" s="82"/>
      <c r="U56" s="83"/>
      <c r="V56" s="84"/>
      <c r="W56" s="84"/>
      <c r="X56" s="84"/>
      <c r="Y56" s="84"/>
      <c r="Z56" s="84"/>
      <c r="AA56" s="82"/>
      <c r="AB56" s="83"/>
      <c r="AC56" s="84"/>
      <c r="AD56" s="84"/>
      <c r="AE56" s="84"/>
      <c r="AF56" s="84"/>
      <c r="AG56" s="84"/>
      <c r="AH56" s="84"/>
      <c r="AI56" s="84"/>
      <c r="AJ56" s="84"/>
      <c r="AK56" s="84"/>
      <c r="AL56" s="82"/>
      <c r="AM56" s="83"/>
      <c r="AN56" s="84"/>
      <c r="AO56" s="84"/>
      <c r="AP56" s="84"/>
      <c r="AQ56" s="84"/>
      <c r="AR56" s="82"/>
      <c r="AS56" s="83"/>
      <c r="AT56" s="84"/>
      <c r="AU56" s="84"/>
      <c r="AV56" s="84"/>
      <c r="AW56" s="82"/>
      <c r="AX56" s="83"/>
      <c r="AY56" s="84"/>
      <c r="AZ56" s="84"/>
      <c r="BA56" s="82"/>
      <c r="BB56" s="83"/>
      <c r="BC56" s="84"/>
      <c r="BD56" s="84"/>
      <c r="BE56" s="84"/>
      <c r="BF56" s="84"/>
      <c r="BG56" s="84"/>
      <c r="BH56" s="84"/>
      <c r="BI56" s="84"/>
      <c r="BJ56" s="84"/>
      <c r="BK56" s="84"/>
      <c r="BL56" s="84"/>
      <c r="BM56" s="82"/>
      <c r="BN56" s="83"/>
      <c r="BO56" s="84"/>
      <c r="BP56" s="84"/>
      <c r="BQ56" s="84"/>
      <c r="BR56" s="84"/>
      <c r="BS56" s="84"/>
      <c r="BT56" s="84"/>
      <c r="BU56" s="84"/>
      <c r="BV56" s="84"/>
      <c r="BW56" s="84"/>
      <c r="BX56" s="84"/>
      <c r="BY56" s="84"/>
      <c r="BZ56" s="84"/>
      <c r="CA56" s="84"/>
      <c r="CB56" s="84"/>
      <c r="CC56" s="84"/>
      <c r="CD56" s="84"/>
      <c r="CE56" s="84"/>
      <c r="CF56" s="84"/>
      <c r="CG56" s="84"/>
      <c r="CH56" s="82"/>
      <c r="CI56" s="83"/>
      <c r="CJ56" s="84"/>
      <c r="CK56" s="84"/>
      <c r="CL56" s="82"/>
      <c r="CM56" s="83"/>
      <c r="CN56" s="84"/>
      <c r="CO56" s="84"/>
      <c r="CP56" s="84"/>
      <c r="CQ56" s="82"/>
      <c r="CR56" s="82"/>
      <c r="CS56" s="100"/>
      <c r="CT56" s="121" t="str">
        <f t="shared" si="3"/>
        <v>ok</v>
      </c>
      <c r="CU56" s="122">
        <f t="shared" si="2"/>
        <v>0</v>
      </c>
      <c r="CV56" s="84"/>
      <c r="CW56" s="84"/>
    </row>
    <row r="57" spans="1:101">
      <c r="A57" s="81"/>
      <c r="B57" s="418"/>
      <c r="D57" s="82"/>
      <c r="E57" s="83"/>
      <c r="F57" s="84"/>
      <c r="G57" s="84"/>
      <c r="H57" s="84"/>
      <c r="I57" s="82"/>
      <c r="J57" s="83"/>
      <c r="K57" s="84"/>
      <c r="L57" s="84"/>
      <c r="M57" s="84"/>
      <c r="N57" s="84"/>
      <c r="O57" s="82"/>
      <c r="P57" s="83"/>
      <c r="Q57" s="84"/>
      <c r="R57" s="84"/>
      <c r="S57" s="84"/>
      <c r="T57" s="82"/>
      <c r="U57" s="83"/>
      <c r="V57" s="84"/>
      <c r="W57" s="84"/>
      <c r="X57" s="84"/>
      <c r="Y57" s="84"/>
      <c r="Z57" s="84"/>
      <c r="AA57" s="82"/>
      <c r="AB57" s="83"/>
      <c r="AC57" s="84"/>
      <c r="AD57" s="84"/>
      <c r="AE57" s="84"/>
      <c r="AF57" s="84"/>
      <c r="AG57" s="84"/>
      <c r="AH57" s="84"/>
      <c r="AI57" s="84"/>
      <c r="AJ57" s="84"/>
      <c r="AK57" s="84"/>
      <c r="AL57" s="82"/>
      <c r="AM57" s="83"/>
      <c r="AN57" s="84"/>
      <c r="AO57" s="84"/>
      <c r="AP57" s="84"/>
      <c r="AQ57" s="84"/>
      <c r="AR57" s="82"/>
      <c r="AS57" s="83"/>
      <c r="AT57" s="84"/>
      <c r="AU57" s="84"/>
      <c r="AV57" s="84"/>
      <c r="AW57" s="82"/>
      <c r="AX57" s="83"/>
      <c r="AY57" s="84"/>
      <c r="AZ57" s="84"/>
      <c r="BA57" s="82"/>
      <c r="BB57" s="83"/>
      <c r="BC57" s="84"/>
      <c r="BD57" s="84"/>
      <c r="BE57" s="84"/>
      <c r="BF57" s="84"/>
      <c r="BG57" s="84"/>
      <c r="BH57" s="84"/>
      <c r="BI57" s="84"/>
      <c r="BJ57" s="84"/>
      <c r="BK57" s="84"/>
      <c r="BL57" s="84"/>
      <c r="BM57" s="82"/>
      <c r="BN57" s="83"/>
      <c r="BO57" s="84"/>
      <c r="BP57" s="84"/>
      <c r="BQ57" s="84"/>
      <c r="BR57" s="84"/>
      <c r="BS57" s="84"/>
      <c r="BT57" s="84"/>
      <c r="BU57" s="84"/>
      <c r="BV57" s="84"/>
      <c r="BW57" s="84"/>
      <c r="BX57" s="84"/>
      <c r="BY57" s="84"/>
      <c r="BZ57" s="84"/>
      <c r="CA57" s="84"/>
      <c r="CB57" s="84"/>
      <c r="CC57" s="84"/>
      <c r="CD57" s="84"/>
      <c r="CE57" s="84"/>
      <c r="CF57" s="84"/>
      <c r="CG57" s="84"/>
      <c r="CH57" s="82"/>
      <c r="CI57" s="83"/>
      <c r="CJ57" s="84"/>
      <c r="CK57" s="84"/>
      <c r="CL57" s="82"/>
      <c r="CM57" s="83"/>
      <c r="CN57" s="84"/>
      <c r="CO57" s="84"/>
      <c r="CP57" s="84"/>
      <c r="CQ57" s="82"/>
      <c r="CR57" s="82"/>
      <c r="CS57" s="100"/>
      <c r="CT57" s="121" t="str">
        <f t="shared" si="3"/>
        <v>ok</v>
      </c>
      <c r="CU57" s="122">
        <f t="shared" si="2"/>
        <v>0</v>
      </c>
      <c r="CV57" s="84"/>
      <c r="CW57" s="84"/>
    </row>
    <row r="58" spans="1:101">
      <c r="A58" s="81"/>
      <c r="B58" s="418"/>
      <c r="D58" s="82"/>
      <c r="E58" s="83"/>
      <c r="F58" s="84"/>
      <c r="G58" s="84"/>
      <c r="H58" s="84"/>
      <c r="I58" s="82"/>
      <c r="J58" s="83"/>
      <c r="K58" s="84"/>
      <c r="L58" s="84"/>
      <c r="M58" s="84"/>
      <c r="N58" s="84"/>
      <c r="O58" s="82"/>
      <c r="P58" s="83"/>
      <c r="Q58" s="84"/>
      <c r="R58" s="84"/>
      <c r="S58" s="84"/>
      <c r="T58" s="82"/>
      <c r="U58" s="83"/>
      <c r="V58" s="84"/>
      <c r="W58" s="84"/>
      <c r="X58" s="84"/>
      <c r="Y58" s="84"/>
      <c r="Z58" s="84"/>
      <c r="AA58" s="82"/>
      <c r="AB58" s="83"/>
      <c r="AC58" s="84"/>
      <c r="AD58" s="84"/>
      <c r="AE58" s="84"/>
      <c r="AF58" s="84"/>
      <c r="AG58" s="84"/>
      <c r="AH58" s="84"/>
      <c r="AI58" s="84"/>
      <c r="AJ58" s="84"/>
      <c r="AK58" s="84"/>
      <c r="AL58" s="82"/>
      <c r="AM58" s="83"/>
      <c r="AN58" s="84"/>
      <c r="AO58" s="84"/>
      <c r="AP58" s="84"/>
      <c r="AQ58" s="84"/>
      <c r="AR58" s="82"/>
      <c r="AS58" s="83"/>
      <c r="AT58" s="84"/>
      <c r="AU58" s="84"/>
      <c r="AV58" s="84"/>
      <c r="AW58" s="82"/>
      <c r="AX58" s="83"/>
      <c r="AY58" s="84"/>
      <c r="AZ58" s="84"/>
      <c r="BA58" s="82"/>
      <c r="BB58" s="83"/>
      <c r="BC58" s="84"/>
      <c r="BD58" s="84"/>
      <c r="BE58" s="84"/>
      <c r="BF58" s="84"/>
      <c r="BG58" s="84"/>
      <c r="BH58" s="84"/>
      <c r="BI58" s="84"/>
      <c r="BJ58" s="84"/>
      <c r="BK58" s="84"/>
      <c r="BL58" s="84"/>
      <c r="BM58" s="82"/>
      <c r="BN58" s="83"/>
      <c r="BO58" s="84"/>
      <c r="BP58" s="84"/>
      <c r="BQ58" s="84"/>
      <c r="BR58" s="84"/>
      <c r="BS58" s="84"/>
      <c r="BT58" s="84"/>
      <c r="BU58" s="84"/>
      <c r="BV58" s="84"/>
      <c r="BW58" s="84"/>
      <c r="BX58" s="84"/>
      <c r="BY58" s="84"/>
      <c r="BZ58" s="84"/>
      <c r="CA58" s="84"/>
      <c r="CB58" s="84"/>
      <c r="CC58" s="84"/>
      <c r="CD58" s="84"/>
      <c r="CE58" s="84"/>
      <c r="CF58" s="84"/>
      <c r="CG58" s="84"/>
      <c r="CH58" s="82"/>
      <c r="CI58" s="83"/>
      <c r="CJ58" s="84"/>
      <c r="CK58" s="84"/>
      <c r="CL58" s="82"/>
      <c r="CM58" s="83"/>
      <c r="CN58" s="84"/>
      <c r="CO58" s="84"/>
      <c r="CP58" s="84"/>
      <c r="CQ58" s="82"/>
      <c r="CR58" s="82"/>
      <c r="CS58" s="109"/>
      <c r="CT58" s="121" t="str">
        <f t="shared" si="3"/>
        <v>ok</v>
      </c>
      <c r="CU58" s="122">
        <f t="shared" si="2"/>
        <v>0</v>
      </c>
      <c r="CV58" s="84"/>
      <c r="CW58" s="84"/>
    </row>
    <row r="59" spans="1:101">
      <c r="A59" s="81"/>
      <c r="B59" s="418"/>
      <c r="D59" s="82"/>
      <c r="E59" s="83"/>
      <c r="F59" s="84"/>
      <c r="G59" s="84"/>
      <c r="H59" s="84"/>
      <c r="I59" s="82"/>
      <c r="J59" s="83"/>
      <c r="K59" s="84"/>
      <c r="L59" s="84"/>
      <c r="M59" s="84"/>
      <c r="N59" s="84"/>
      <c r="O59" s="82"/>
      <c r="P59" s="83"/>
      <c r="Q59" s="84"/>
      <c r="R59" s="84"/>
      <c r="S59" s="84"/>
      <c r="T59" s="82"/>
      <c r="U59" s="83"/>
      <c r="V59" s="84"/>
      <c r="W59" s="84"/>
      <c r="X59" s="84"/>
      <c r="Y59" s="84"/>
      <c r="Z59" s="84"/>
      <c r="AA59" s="82"/>
      <c r="AB59" s="83"/>
      <c r="AC59" s="84"/>
      <c r="AD59" s="84"/>
      <c r="AE59" s="84"/>
      <c r="AF59" s="84"/>
      <c r="AG59" s="84"/>
      <c r="AH59" s="84"/>
      <c r="AI59" s="84"/>
      <c r="AJ59" s="84"/>
      <c r="AK59" s="84"/>
      <c r="AL59" s="82"/>
      <c r="AM59" s="83"/>
      <c r="AN59" s="84"/>
      <c r="AO59" s="84"/>
      <c r="AP59" s="84"/>
      <c r="AQ59" s="84"/>
      <c r="AR59" s="82"/>
      <c r="AS59" s="83"/>
      <c r="AT59" s="84"/>
      <c r="AU59" s="84"/>
      <c r="AV59" s="84"/>
      <c r="AW59" s="82"/>
      <c r="AX59" s="83"/>
      <c r="AY59" s="84"/>
      <c r="AZ59" s="84"/>
      <c r="BA59" s="82"/>
      <c r="BB59" s="83"/>
      <c r="BC59" s="84"/>
      <c r="BD59" s="84"/>
      <c r="BE59" s="84"/>
      <c r="BF59" s="84"/>
      <c r="BG59" s="84"/>
      <c r="BH59" s="84"/>
      <c r="BI59" s="84"/>
      <c r="BJ59" s="84"/>
      <c r="BK59" s="84"/>
      <c r="BL59" s="84"/>
      <c r="BM59" s="82"/>
      <c r="BN59" s="83"/>
      <c r="BO59" s="84"/>
      <c r="BP59" s="84"/>
      <c r="BQ59" s="84"/>
      <c r="BR59" s="84"/>
      <c r="BS59" s="84"/>
      <c r="BT59" s="84"/>
      <c r="BU59" s="84"/>
      <c r="BV59" s="84"/>
      <c r="BW59" s="84"/>
      <c r="BX59" s="84"/>
      <c r="BY59" s="84"/>
      <c r="BZ59" s="84"/>
      <c r="CA59" s="84"/>
      <c r="CB59" s="84"/>
      <c r="CC59" s="84"/>
      <c r="CD59" s="84"/>
      <c r="CE59" s="84"/>
      <c r="CF59" s="84"/>
      <c r="CG59" s="84"/>
      <c r="CH59" s="82"/>
      <c r="CI59" s="83"/>
      <c r="CJ59" s="84"/>
      <c r="CK59" s="84"/>
      <c r="CL59" s="82"/>
      <c r="CM59" s="83"/>
      <c r="CN59" s="84"/>
      <c r="CO59" s="84"/>
      <c r="CP59" s="84"/>
      <c r="CQ59" s="82"/>
      <c r="CR59" s="82"/>
      <c r="CS59" s="100"/>
      <c r="CT59" s="121" t="str">
        <f t="shared" si="3"/>
        <v>ok</v>
      </c>
      <c r="CU59" s="122">
        <f t="shared" si="2"/>
        <v>0</v>
      </c>
      <c r="CV59" s="84"/>
      <c r="CW59" s="84"/>
    </row>
    <row r="60" spans="1:101">
      <c r="A60" s="81"/>
      <c r="B60" s="418"/>
      <c r="D60" s="82"/>
      <c r="E60" s="83"/>
      <c r="F60" s="84"/>
      <c r="G60" s="84"/>
      <c r="H60" s="84"/>
      <c r="I60" s="82"/>
      <c r="J60" s="83"/>
      <c r="K60" s="84"/>
      <c r="L60" s="84"/>
      <c r="M60" s="84"/>
      <c r="N60" s="84"/>
      <c r="O60" s="82"/>
      <c r="P60" s="83"/>
      <c r="Q60" s="84"/>
      <c r="R60" s="84"/>
      <c r="S60" s="84"/>
      <c r="T60" s="82"/>
      <c r="U60" s="83"/>
      <c r="V60" s="84"/>
      <c r="W60" s="84"/>
      <c r="X60" s="84"/>
      <c r="Y60" s="84"/>
      <c r="Z60" s="84"/>
      <c r="AA60" s="82"/>
      <c r="AB60" s="83"/>
      <c r="AC60" s="84"/>
      <c r="AD60" s="84"/>
      <c r="AE60" s="84"/>
      <c r="AF60" s="84"/>
      <c r="AG60" s="84"/>
      <c r="AH60" s="84"/>
      <c r="AI60" s="84"/>
      <c r="AJ60" s="84"/>
      <c r="AK60" s="84"/>
      <c r="AL60" s="82"/>
      <c r="AM60" s="83"/>
      <c r="AN60" s="84"/>
      <c r="AO60" s="84"/>
      <c r="AP60" s="84"/>
      <c r="AQ60" s="84"/>
      <c r="AR60" s="82"/>
      <c r="AS60" s="83"/>
      <c r="AT60" s="84"/>
      <c r="AU60" s="84"/>
      <c r="AV60" s="84"/>
      <c r="AW60" s="82"/>
      <c r="AX60" s="83"/>
      <c r="AY60" s="84"/>
      <c r="AZ60" s="84"/>
      <c r="BA60" s="82"/>
      <c r="BB60" s="83"/>
      <c r="BC60" s="84"/>
      <c r="BD60" s="84"/>
      <c r="BE60" s="84"/>
      <c r="BF60" s="84"/>
      <c r="BG60" s="84"/>
      <c r="BH60" s="84"/>
      <c r="BI60" s="84"/>
      <c r="BJ60" s="84"/>
      <c r="BK60" s="84"/>
      <c r="BL60" s="84"/>
      <c r="BM60" s="82"/>
      <c r="BN60" s="83"/>
      <c r="BO60" s="84"/>
      <c r="BP60" s="84"/>
      <c r="BQ60" s="84"/>
      <c r="BR60" s="84"/>
      <c r="BS60" s="84"/>
      <c r="BT60" s="84"/>
      <c r="BU60" s="84"/>
      <c r="BV60" s="84"/>
      <c r="BW60" s="84"/>
      <c r="BX60" s="84"/>
      <c r="BY60" s="84"/>
      <c r="BZ60" s="84"/>
      <c r="CA60" s="84"/>
      <c r="CB60" s="84"/>
      <c r="CC60" s="84"/>
      <c r="CD60" s="84"/>
      <c r="CE60" s="84"/>
      <c r="CF60" s="84"/>
      <c r="CG60" s="84"/>
      <c r="CH60" s="82"/>
      <c r="CI60" s="83"/>
      <c r="CJ60" s="84"/>
      <c r="CK60" s="84"/>
      <c r="CL60" s="82"/>
      <c r="CM60" s="83"/>
      <c r="CN60" s="84"/>
      <c r="CO60" s="84"/>
      <c r="CP60" s="84"/>
      <c r="CQ60" s="82"/>
      <c r="CR60" s="82"/>
      <c r="CS60" s="100"/>
      <c r="CT60" s="121" t="str">
        <f t="shared" si="3"/>
        <v>ok</v>
      </c>
      <c r="CU60" s="122">
        <f t="shared" si="2"/>
        <v>0</v>
      </c>
      <c r="CV60" s="84"/>
      <c r="CW60" s="84"/>
    </row>
    <row r="61" spans="1:101">
      <c r="A61" s="81"/>
      <c r="B61" s="418"/>
      <c r="D61" s="82"/>
      <c r="E61" s="83"/>
      <c r="F61" s="84"/>
      <c r="G61" s="84"/>
      <c r="H61" s="84"/>
      <c r="I61" s="82"/>
      <c r="J61" s="83"/>
      <c r="K61" s="84"/>
      <c r="L61" s="84"/>
      <c r="M61" s="84"/>
      <c r="N61" s="84"/>
      <c r="O61" s="82"/>
      <c r="P61" s="83"/>
      <c r="Q61" s="84"/>
      <c r="R61" s="84"/>
      <c r="S61" s="84"/>
      <c r="T61" s="82"/>
      <c r="U61" s="83"/>
      <c r="V61" s="84"/>
      <c r="W61" s="84"/>
      <c r="X61" s="84"/>
      <c r="Y61" s="84"/>
      <c r="Z61" s="84"/>
      <c r="AA61" s="82"/>
      <c r="AB61" s="83"/>
      <c r="AC61" s="84"/>
      <c r="AD61" s="84"/>
      <c r="AE61" s="84"/>
      <c r="AF61" s="84"/>
      <c r="AG61" s="84"/>
      <c r="AH61" s="84"/>
      <c r="AI61" s="84"/>
      <c r="AJ61" s="84"/>
      <c r="AK61" s="84"/>
      <c r="AL61" s="82"/>
      <c r="AM61" s="83"/>
      <c r="AN61" s="84"/>
      <c r="AO61" s="84"/>
      <c r="AP61" s="84"/>
      <c r="AQ61" s="84"/>
      <c r="AR61" s="82"/>
      <c r="AS61" s="83"/>
      <c r="AT61" s="84"/>
      <c r="AU61" s="84"/>
      <c r="AV61" s="84"/>
      <c r="AW61" s="82"/>
      <c r="AX61" s="83"/>
      <c r="AY61" s="84"/>
      <c r="AZ61" s="84"/>
      <c r="BA61" s="82"/>
      <c r="BB61" s="83"/>
      <c r="BC61" s="84"/>
      <c r="BD61" s="84"/>
      <c r="BE61" s="84"/>
      <c r="BF61" s="84"/>
      <c r="BG61" s="84"/>
      <c r="BH61" s="84"/>
      <c r="BI61" s="84"/>
      <c r="BJ61" s="84"/>
      <c r="BK61" s="84"/>
      <c r="BL61" s="84"/>
      <c r="BM61" s="82"/>
      <c r="BN61" s="83"/>
      <c r="BO61" s="84"/>
      <c r="BP61" s="84"/>
      <c r="BQ61" s="84"/>
      <c r="BR61" s="84"/>
      <c r="BS61" s="84"/>
      <c r="BT61" s="84"/>
      <c r="BU61" s="84"/>
      <c r="BV61" s="84"/>
      <c r="BW61" s="84"/>
      <c r="BX61" s="84"/>
      <c r="BY61" s="84"/>
      <c r="BZ61" s="84"/>
      <c r="CA61" s="84"/>
      <c r="CB61" s="84"/>
      <c r="CC61" s="84"/>
      <c r="CD61" s="84"/>
      <c r="CE61" s="84"/>
      <c r="CF61" s="84"/>
      <c r="CG61" s="84"/>
      <c r="CH61" s="82"/>
      <c r="CI61" s="83"/>
      <c r="CJ61" s="84"/>
      <c r="CK61" s="84"/>
      <c r="CL61" s="82"/>
      <c r="CM61" s="83"/>
      <c r="CN61" s="84"/>
      <c r="CO61" s="84"/>
      <c r="CP61" s="84"/>
      <c r="CQ61" s="82"/>
      <c r="CR61" s="82"/>
      <c r="CS61" s="100"/>
      <c r="CT61" s="121" t="str">
        <f t="shared" si="3"/>
        <v>ok</v>
      </c>
      <c r="CU61" s="122">
        <f t="shared" si="2"/>
        <v>0</v>
      </c>
      <c r="CV61" s="84"/>
      <c r="CW61" s="84"/>
    </row>
    <row r="62" spans="1:101">
      <c r="A62" s="81"/>
      <c r="B62" s="418"/>
      <c r="D62" s="82"/>
      <c r="E62" s="83"/>
      <c r="F62" s="84"/>
      <c r="G62" s="84"/>
      <c r="H62" s="84"/>
      <c r="I62" s="82"/>
      <c r="J62" s="83"/>
      <c r="K62" s="84"/>
      <c r="L62" s="84"/>
      <c r="M62" s="84"/>
      <c r="N62" s="84"/>
      <c r="O62" s="82"/>
      <c r="P62" s="83"/>
      <c r="Q62" s="84"/>
      <c r="R62" s="84"/>
      <c r="S62" s="84"/>
      <c r="T62" s="82"/>
      <c r="U62" s="83"/>
      <c r="V62" s="84"/>
      <c r="W62" s="84"/>
      <c r="X62" s="84"/>
      <c r="Y62" s="84"/>
      <c r="Z62" s="84"/>
      <c r="AA62" s="82"/>
      <c r="AB62" s="83"/>
      <c r="AC62" s="84"/>
      <c r="AD62" s="84"/>
      <c r="AE62" s="84"/>
      <c r="AF62" s="84"/>
      <c r="AG62" s="84"/>
      <c r="AH62" s="84"/>
      <c r="AI62" s="84"/>
      <c r="AJ62" s="84"/>
      <c r="AK62" s="84"/>
      <c r="AL62" s="82"/>
      <c r="AM62" s="83"/>
      <c r="AN62" s="84"/>
      <c r="AO62" s="84"/>
      <c r="AP62" s="84"/>
      <c r="AQ62" s="84"/>
      <c r="AR62" s="82"/>
      <c r="AS62" s="83"/>
      <c r="AT62" s="84"/>
      <c r="AU62" s="84"/>
      <c r="AV62" s="84"/>
      <c r="AW62" s="82"/>
      <c r="AX62" s="83"/>
      <c r="AY62" s="84"/>
      <c r="AZ62" s="84"/>
      <c r="BA62" s="82"/>
      <c r="BB62" s="83"/>
      <c r="BC62" s="84"/>
      <c r="BD62" s="84"/>
      <c r="BE62" s="84"/>
      <c r="BF62" s="84"/>
      <c r="BG62" s="84"/>
      <c r="BH62" s="84"/>
      <c r="BI62" s="84"/>
      <c r="BJ62" s="84"/>
      <c r="BK62" s="84"/>
      <c r="BL62" s="84"/>
      <c r="BM62" s="82"/>
      <c r="BN62" s="83"/>
      <c r="BO62" s="84"/>
      <c r="BP62" s="84"/>
      <c r="BQ62" s="84"/>
      <c r="BR62" s="84"/>
      <c r="BS62" s="84"/>
      <c r="BT62" s="84"/>
      <c r="BU62" s="84"/>
      <c r="BV62" s="84"/>
      <c r="BW62" s="84"/>
      <c r="BX62" s="84"/>
      <c r="BY62" s="84"/>
      <c r="BZ62" s="84"/>
      <c r="CA62" s="84"/>
      <c r="CB62" s="84"/>
      <c r="CC62" s="84"/>
      <c r="CD62" s="84"/>
      <c r="CE62" s="84"/>
      <c r="CF62" s="84"/>
      <c r="CG62" s="84"/>
      <c r="CH62" s="82"/>
      <c r="CI62" s="83"/>
      <c r="CJ62" s="84"/>
      <c r="CK62" s="84"/>
      <c r="CL62" s="82"/>
      <c r="CM62" s="83"/>
      <c r="CN62" s="84"/>
      <c r="CO62" s="84"/>
      <c r="CP62" s="84"/>
      <c r="CQ62" s="82"/>
      <c r="CR62" s="82"/>
      <c r="CS62" s="100"/>
      <c r="CT62" s="121" t="str">
        <f t="shared" si="3"/>
        <v>ok</v>
      </c>
      <c r="CU62" s="122">
        <f t="shared" si="2"/>
        <v>0</v>
      </c>
      <c r="CV62" s="84"/>
      <c r="CW62" s="84"/>
    </row>
    <row r="63" spans="1:101">
      <c r="A63" s="81"/>
      <c r="B63" s="418"/>
      <c r="D63" s="82"/>
      <c r="E63" s="83"/>
      <c r="F63" s="84"/>
      <c r="G63" s="84"/>
      <c r="H63" s="84"/>
      <c r="I63" s="82"/>
      <c r="J63" s="83"/>
      <c r="K63" s="84"/>
      <c r="L63" s="84"/>
      <c r="M63" s="84"/>
      <c r="N63" s="84"/>
      <c r="O63" s="82"/>
      <c r="P63" s="83"/>
      <c r="Q63" s="84"/>
      <c r="R63" s="84"/>
      <c r="S63" s="84"/>
      <c r="T63" s="82"/>
      <c r="U63" s="83"/>
      <c r="V63" s="84"/>
      <c r="W63" s="84"/>
      <c r="X63" s="84"/>
      <c r="Y63" s="84"/>
      <c r="Z63" s="84"/>
      <c r="AA63" s="82"/>
      <c r="AB63" s="83"/>
      <c r="AC63" s="84"/>
      <c r="AD63" s="84"/>
      <c r="AE63" s="84"/>
      <c r="AF63" s="84"/>
      <c r="AG63" s="84"/>
      <c r="AH63" s="84"/>
      <c r="AI63" s="84"/>
      <c r="AJ63" s="84"/>
      <c r="AK63" s="84"/>
      <c r="AL63" s="82"/>
      <c r="AM63" s="83"/>
      <c r="AN63" s="84"/>
      <c r="AO63" s="84"/>
      <c r="AP63" s="84"/>
      <c r="AQ63" s="84"/>
      <c r="AR63" s="82"/>
      <c r="AS63" s="83"/>
      <c r="AT63" s="84"/>
      <c r="AU63" s="84"/>
      <c r="AV63" s="84"/>
      <c r="AW63" s="82"/>
      <c r="AX63" s="83"/>
      <c r="AY63" s="84"/>
      <c r="AZ63" s="84"/>
      <c r="BA63" s="82"/>
      <c r="BB63" s="83"/>
      <c r="BC63" s="84"/>
      <c r="BD63" s="84"/>
      <c r="BE63" s="84"/>
      <c r="BF63" s="84"/>
      <c r="BG63" s="84"/>
      <c r="BH63" s="84"/>
      <c r="BI63" s="84"/>
      <c r="BJ63" s="84"/>
      <c r="BK63" s="84"/>
      <c r="BL63" s="84"/>
      <c r="BM63" s="82"/>
      <c r="BN63" s="83"/>
      <c r="BO63" s="84"/>
      <c r="BP63" s="84"/>
      <c r="BQ63" s="84"/>
      <c r="BR63" s="84"/>
      <c r="BS63" s="84"/>
      <c r="BT63" s="84"/>
      <c r="BU63" s="84"/>
      <c r="BV63" s="84"/>
      <c r="BW63" s="84"/>
      <c r="BX63" s="84"/>
      <c r="BY63" s="84"/>
      <c r="BZ63" s="84"/>
      <c r="CA63" s="84"/>
      <c r="CB63" s="84"/>
      <c r="CC63" s="84"/>
      <c r="CD63" s="84"/>
      <c r="CE63" s="84"/>
      <c r="CF63" s="84"/>
      <c r="CG63" s="84"/>
      <c r="CH63" s="82"/>
      <c r="CI63" s="83"/>
      <c r="CJ63" s="84"/>
      <c r="CK63" s="84"/>
      <c r="CL63" s="82"/>
      <c r="CM63" s="83"/>
      <c r="CN63" s="84"/>
      <c r="CO63" s="84"/>
      <c r="CP63" s="84"/>
      <c r="CQ63" s="82"/>
      <c r="CR63" s="82"/>
      <c r="CS63" s="100"/>
      <c r="CT63" s="121" t="str">
        <f t="shared" si="3"/>
        <v>ok</v>
      </c>
      <c r="CU63" s="122">
        <f t="shared" si="2"/>
        <v>0</v>
      </c>
      <c r="CV63" s="84"/>
      <c r="CW63" s="84"/>
    </row>
    <row r="64" spans="1:101">
      <c r="A64" s="81"/>
      <c r="B64" s="418"/>
      <c r="D64" s="82"/>
      <c r="E64" s="83"/>
      <c r="F64" s="84"/>
      <c r="G64" s="84"/>
      <c r="H64" s="84"/>
      <c r="I64" s="82"/>
      <c r="J64" s="83"/>
      <c r="K64" s="84"/>
      <c r="L64" s="84"/>
      <c r="M64" s="84"/>
      <c r="N64" s="84"/>
      <c r="O64" s="82"/>
      <c r="P64" s="83"/>
      <c r="Q64" s="84"/>
      <c r="R64" s="84"/>
      <c r="S64" s="84"/>
      <c r="T64" s="82"/>
      <c r="U64" s="83"/>
      <c r="V64" s="84"/>
      <c r="W64" s="84"/>
      <c r="X64" s="84"/>
      <c r="Y64" s="84"/>
      <c r="Z64" s="84"/>
      <c r="AA64" s="82"/>
      <c r="AB64" s="83"/>
      <c r="AC64" s="84"/>
      <c r="AD64" s="84"/>
      <c r="AE64" s="84"/>
      <c r="AF64" s="84"/>
      <c r="AG64" s="84"/>
      <c r="AH64" s="84"/>
      <c r="AI64" s="84"/>
      <c r="AJ64" s="84"/>
      <c r="AK64" s="84"/>
      <c r="AL64" s="82"/>
      <c r="AM64" s="83"/>
      <c r="AN64" s="84"/>
      <c r="AO64" s="84"/>
      <c r="AP64" s="84"/>
      <c r="AQ64" s="84"/>
      <c r="AR64" s="82"/>
      <c r="AS64" s="83"/>
      <c r="AT64" s="84"/>
      <c r="AU64" s="84"/>
      <c r="AV64" s="84"/>
      <c r="AW64" s="82"/>
      <c r="AX64" s="83"/>
      <c r="AY64" s="84"/>
      <c r="AZ64" s="84"/>
      <c r="BA64" s="82"/>
      <c r="BB64" s="83"/>
      <c r="BC64" s="84"/>
      <c r="BD64" s="84"/>
      <c r="BE64" s="84"/>
      <c r="BF64" s="84"/>
      <c r="BG64" s="84"/>
      <c r="BH64" s="84"/>
      <c r="BI64" s="84"/>
      <c r="BJ64" s="84"/>
      <c r="BK64" s="84"/>
      <c r="BL64" s="84"/>
      <c r="BM64" s="82"/>
      <c r="BN64" s="83"/>
      <c r="BO64" s="84"/>
      <c r="BP64" s="84"/>
      <c r="BQ64" s="84"/>
      <c r="BR64" s="84"/>
      <c r="BS64" s="84"/>
      <c r="BT64" s="84"/>
      <c r="BU64" s="84"/>
      <c r="BV64" s="84"/>
      <c r="BW64" s="84"/>
      <c r="BX64" s="84"/>
      <c r="BY64" s="84"/>
      <c r="BZ64" s="84"/>
      <c r="CA64" s="84"/>
      <c r="CB64" s="84"/>
      <c r="CC64" s="84"/>
      <c r="CD64" s="84"/>
      <c r="CE64" s="84"/>
      <c r="CF64" s="84"/>
      <c r="CG64" s="84"/>
      <c r="CH64" s="82"/>
      <c r="CI64" s="83"/>
      <c r="CJ64" s="84"/>
      <c r="CK64" s="84"/>
      <c r="CL64" s="82"/>
      <c r="CM64" s="83"/>
      <c r="CN64" s="84"/>
      <c r="CO64" s="84"/>
      <c r="CP64" s="84"/>
      <c r="CQ64" s="82"/>
      <c r="CR64" s="82"/>
      <c r="CS64" s="100"/>
      <c r="CT64" s="121" t="str">
        <f t="shared" si="3"/>
        <v>ok</v>
      </c>
      <c r="CU64" s="122">
        <f t="shared" si="2"/>
        <v>0</v>
      </c>
      <c r="CV64" s="84"/>
      <c r="CW64" s="84"/>
    </row>
    <row r="65" spans="1:101">
      <c r="A65" s="81"/>
      <c r="B65" s="418"/>
      <c r="D65" s="82"/>
      <c r="E65" s="83"/>
      <c r="F65" s="84"/>
      <c r="G65" s="84"/>
      <c r="H65" s="84"/>
      <c r="I65" s="82"/>
      <c r="J65" s="83"/>
      <c r="K65" s="84"/>
      <c r="L65" s="84"/>
      <c r="M65" s="84"/>
      <c r="N65" s="84"/>
      <c r="O65" s="82"/>
      <c r="P65" s="83"/>
      <c r="Q65" s="84"/>
      <c r="R65" s="84"/>
      <c r="S65" s="84"/>
      <c r="T65" s="82"/>
      <c r="U65" s="83"/>
      <c r="V65" s="84"/>
      <c r="W65" s="84"/>
      <c r="X65" s="84"/>
      <c r="Y65" s="84"/>
      <c r="Z65" s="84"/>
      <c r="AA65" s="82"/>
      <c r="AB65" s="83"/>
      <c r="AC65" s="84"/>
      <c r="AD65" s="84"/>
      <c r="AE65" s="84"/>
      <c r="AF65" s="84"/>
      <c r="AG65" s="84"/>
      <c r="AH65" s="84"/>
      <c r="AI65" s="84"/>
      <c r="AJ65" s="84"/>
      <c r="AK65" s="84"/>
      <c r="AL65" s="82"/>
      <c r="AM65" s="83"/>
      <c r="AN65" s="84"/>
      <c r="AO65" s="84"/>
      <c r="AP65" s="84"/>
      <c r="AQ65" s="84"/>
      <c r="AR65" s="82"/>
      <c r="AS65" s="83"/>
      <c r="AT65" s="84"/>
      <c r="AU65" s="84"/>
      <c r="AV65" s="84"/>
      <c r="AW65" s="82"/>
      <c r="AX65" s="83"/>
      <c r="AY65" s="84"/>
      <c r="AZ65" s="84"/>
      <c r="BA65" s="82"/>
      <c r="BB65" s="83"/>
      <c r="BC65" s="84"/>
      <c r="BD65" s="84"/>
      <c r="BE65" s="84"/>
      <c r="BF65" s="84"/>
      <c r="BG65" s="84"/>
      <c r="BH65" s="84"/>
      <c r="BI65" s="84"/>
      <c r="BJ65" s="84"/>
      <c r="BK65" s="84"/>
      <c r="BL65" s="84"/>
      <c r="BM65" s="82">
        <f>+D65</f>
        <v>0</v>
      </c>
      <c r="BN65" s="83"/>
      <c r="BO65" s="84"/>
      <c r="BP65" s="84"/>
      <c r="BQ65" s="84"/>
      <c r="BR65" s="84"/>
      <c r="BS65" s="84"/>
      <c r="BT65" s="84"/>
      <c r="BU65" s="84"/>
      <c r="BV65" s="84"/>
      <c r="BW65" s="84"/>
      <c r="BX65" s="84"/>
      <c r="BY65" s="84"/>
      <c r="BZ65" s="84"/>
      <c r="CA65" s="84"/>
      <c r="CB65" s="84"/>
      <c r="CC65" s="84"/>
      <c r="CD65" s="84"/>
      <c r="CE65" s="84"/>
      <c r="CF65" s="84"/>
      <c r="CG65" s="84"/>
      <c r="CH65" s="82"/>
      <c r="CI65" s="83"/>
      <c r="CJ65" s="84"/>
      <c r="CK65" s="84"/>
      <c r="CL65" s="82"/>
      <c r="CM65" s="83"/>
      <c r="CN65" s="84"/>
      <c r="CO65" s="84"/>
      <c r="CP65" s="84"/>
      <c r="CQ65" s="82"/>
      <c r="CR65" s="82"/>
      <c r="CS65" s="100"/>
      <c r="CT65" s="121" t="str">
        <f t="shared" si="3"/>
        <v>ok</v>
      </c>
      <c r="CU65" s="122">
        <f t="shared" si="2"/>
        <v>0</v>
      </c>
      <c r="CV65" s="84"/>
      <c r="CW65" s="84"/>
    </row>
    <row r="66" spans="1:101">
      <c r="A66" s="81"/>
      <c r="B66" s="418"/>
      <c r="D66" s="82"/>
      <c r="E66" s="83"/>
      <c r="F66" s="84"/>
      <c r="G66" s="84"/>
      <c r="H66" s="84"/>
      <c r="I66" s="82"/>
      <c r="J66" s="83"/>
      <c r="K66" s="84"/>
      <c r="L66" s="84"/>
      <c r="M66" s="84"/>
      <c r="N66" s="84"/>
      <c r="O66" s="82"/>
      <c r="P66" s="83"/>
      <c r="Q66" s="84"/>
      <c r="R66" s="84"/>
      <c r="S66" s="84"/>
      <c r="T66" s="82"/>
      <c r="U66" s="83"/>
      <c r="V66" s="84"/>
      <c r="W66" s="84"/>
      <c r="X66" s="84"/>
      <c r="Y66" s="84"/>
      <c r="Z66" s="84"/>
      <c r="AA66" s="82"/>
      <c r="AB66" s="83"/>
      <c r="AC66" s="84"/>
      <c r="AD66" s="84"/>
      <c r="AE66" s="84"/>
      <c r="AF66" s="84"/>
      <c r="AG66" s="84"/>
      <c r="AH66" s="84"/>
      <c r="AI66" s="84"/>
      <c r="AJ66" s="84"/>
      <c r="AK66" s="84"/>
      <c r="AL66" s="82"/>
      <c r="AM66" s="83"/>
      <c r="AN66" s="84"/>
      <c r="AO66" s="84"/>
      <c r="AP66" s="84"/>
      <c r="AQ66" s="84"/>
      <c r="AR66" s="82"/>
      <c r="AS66" s="83"/>
      <c r="AT66" s="84"/>
      <c r="AU66" s="84"/>
      <c r="AV66" s="84"/>
      <c r="AW66" s="82"/>
      <c r="AX66" s="83"/>
      <c r="AY66" s="84"/>
      <c r="AZ66" s="84"/>
      <c r="BA66" s="82"/>
      <c r="BB66" s="83"/>
      <c r="BC66" s="84"/>
      <c r="BD66" s="84"/>
      <c r="BE66" s="84"/>
      <c r="BF66" s="84"/>
      <c r="BG66" s="84"/>
      <c r="BH66" s="84"/>
      <c r="BI66" s="84"/>
      <c r="BJ66" s="84"/>
      <c r="BK66" s="84"/>
      <c r="BL66" s="84"/>
      <c r="BM66" s="82">
        <f>+D66</f>
        <v>0</v>
      </c>
      <c r="BN66" s="83"/>
      <c r="BO66" s="84"/>
      <c r="BP66" s="84"/>
      <c r="BQ66" s="84"/>
      <c r="BR66" s="84"/>
      <c r="BS66" s="84"/>
      <c r="BT66" s="84"/>
      <c r="BU66" s="84"/>
      <c r="BV66" s="84"/>
      <c r="BW66" s="84"/>
      <c r="BX66" s="84"/>
      <c r="BY66" s="84"/>
      <c r="BZ66" s="84"/>
      <c r="CA66" s="84"/>
      <c r="CB66" s="84"/>
      <c r="CC66" s="84"/>
      <c r="CD66" s="84"/>
      <c r="CE66" s="84"/>
      <c r="CF66" s="84"/>
      <c r="CG66" s="84"/>
      <c r="CH66" s="82"/>
      <c r="CI66" s="83"/>
      <c r="CJ66" s="84"/>
      <c r="CK66" s="84"/>
      <c r="CL66" s="82"/>
      <c r="CM66" s="83"/>
      <c r="CN66" s="84"/>
      <c r="CO66" s="84"/>
      <c r="CP66" s="84"/>
      <c r="CQ66" s="82"/>
      <c r="CR66" s="82"/>
      <c r="CS66" s="100"/>
      <c r="CT66" s="121" t="str">
        <f t="shared" si="3"/>
        <v>ok</v>
      </c>
      <c r="CU66" s="122">
        <f t="shared" si="2"/>
        <v>0</v>
      </c>
      <c r="CV66" s="84"/>
      <c r="CW66" s="84"/>
    </row>
    <row r="67" spans="1:101">
      <c r="A67" s="81"/>
      <c r="B67" s="418"/>
      <c r="D67" s="82"/>
      <c r="E67" s="83"/>
      <c r="F67" s="84"/>
      <c r="G67" s="84"/>
      <c r="H67" s="84"/>
      <c r="I67" s="82"/>
      <c r="J67" s="83"/>
      <c r="K67" s="84"/>
      <c r="L67" s="84"/>
      <c r="M67" s="84"/>
      <c r="N67" s="84"/>
      <c r="O67" s="82"/>
      <c r="P67" s="83"/>
      <c r="Q67" s="84"/>
      <c r="R67" s="84"/>
      <c r="S67" s="84"/>
      <c r="T67" s="82"/>
      <c r="U67" s="83"/>
      <c r="V67" s="84"/>
      <c r="W67" s="84"/>
      <c r="X67" s="84"/>
      <c r="Y67" s="84"/>
      <c r="Z67" s="84"/>
      <c r="AA67" s="82"/>
      <c r="AB67" s="83"/>
      <c r="AC67" s="84"/>
      <c r="AD67" s="84"/>
      <c r="AE67" s="84"/>
      <c r="AF67" s="84"/>
      <c r="AG67" s="84"/>
      <c r="AH67" s="84"/>
      <c r="AI67" s="84"/>
      <c r="AJ67" s="84"/>
      <c r="AK67" s="84"/>
      <c r="AL67" s="82"/>
      <c r="AM67" s="83"/>
      <c r="AN67" s="84"/>
      <c r="AO67" s="84"/>
      <c r="AP67" s="84"/>
      <c r="AQ67" s="84"/>
      <c r="AR67" s="82"/>
      <c r="AS67" s="83"/>
      <c r="AT67" s="84"/>
      <c r="AU67" s="84"/>
      <c r="AV67" s="84"/>
      <c r="AW67" s="82"/>
      <c r="AX67" s="83"/>
      <c r="AY67" s="84"/>
      <c r="AZ67" s="84"/>
      <c r="BA67" s="82"/>
      <c r="BB67" s="83"/>
      <c r="BC67" s="84"/>
      <c r="BD67" s="84"/>
      <c r="BE67" s="84"/>
      <c r="BF67" s="84"/>
      <c r="BG67" s="84"/>
      <c r="BH67" s="84"/>
      <c r="BI67" s="84"/>
      <c r="BJ67" s="84"/>
      <c r="BK67" s="84"/>
      <c r="BL67" s="84"/>
      <c r="BM67" s="82"/>
      <c r="BN67" s="83"/>
      <c r="BO67" s="84"/>
      <c r="BP67" s="84"/>
      <c r="BQ67" s="84"/>
      <c r="BR67" s="84"/>
      <c r="BS67" s="84"/>
      <c r="BT67" s="84"/>
      <c r="BU67" s="84"/>
      <c r="BV67" s="84"/>
      <c r="BW67" s="84"/>
      <c r="BX67" s="84"/>
      <c r="BY67" s="84"/>
      <c r="BZ67" s="84"/>
      <c r="CA67" s="84"/>
      <c r="CB67" s="84"/>
      <c r="CC67" s="84"/>
      <c r="CD67" s="84"/>
      <c r="CE67" s="84"/>
      <c r="CF67" s="84"/>
      <c r="CG67" s="84"/>
      <c r="CH67" s="82"/>
      <c r="CI67" s="83"/>
      <c r="CJ67" s="84"/>
      <c r="CK67" s="84"/>
      <c r="CL67" s="82"/>
      <c r="CM67" s="83"/>
      <c r="CN67" s="84"/>
      <c r="CO67" s="84"/>
      <c r="CP67" s="84"/>
      <c r="CQ67" s="82"/>
      <c r="CR67" s="82"/>
      <c r="CS67" s="100"/>
      <c r="CT67" s="121" t="str">
        <f t="shared" si="3"/>
        <v>ok</v>
      </c>
      <c r="CU67" s="122">
        <f t="shared" si="2"/>
        <v>0</v>
      </c>
      <c r="CV67" s="84"/>
      <c r="CW67" s="84"/>
    </row>
    <row r="68" spans="1:101">
      <c r="A68" s="81"/>
      <c r="B68" s="418"/>
      <c r="D68" s="82"/>
      <c r="E68" s="83"/>
      <c r="F68" s="84"/>
      <c r="G68" s="84"/>
      <c r="H68" s="84"/>
      <c r="I68" s="82"/>
      <c r="J68" s="83"/>
      <c r="K68" s="84"/>
      <c r="L68" s="84"/>
      <c r="M68" s="84"/>
      <c r="N68" s="84"/>
      <c r="O68" s="82"/>
      <c r="P68" s="83"/>
      <c r="Q68" s="84"/>
      <c r="R68" s="84"/>
      <c r="S68" s="84"/>
      <c r="T68" s="82"/>
      <c r="U68" s="83"/>
      <c r="V68" s="84"/>
      <c r="W68" s="84"/>
      <c r="X68" s="84"/>
      <c r="Y68" s="84"/>
      <c r="Z68" s="84"/>
      <c r="AA68" s="82"/>
      <c r="AB68" s="83"/>
      <c r="AC68" s="84"/>
      <c r="AD68" s="84"/>
      <c r="AE68" s="84"/>
      <c r="AF68" s="84"/>
      <c r="AG68" s="84"/>
      <c r="AH68" s="84"/>
      <c r="AI68" s="84"/>
      <c r="AJ68" s="84"/>
      <c r="AK68" s="84"/>
      <c r="AL68" s="82"/>
      <c r="AM68" s="83"/>
      <c r="AN68" s="84"/>
      <c r="AO68" s="84"/>
      <c r="AP68" s="84"/>
      <c r="AQ68" s="84"/>
      <c r="AR68" s="82"/>
      <c r="AS68" s="83"/>
      <c r="AT68" s="84"/>
      <c r="AU68" s="84"/>
      <c r="AV68" s="84"/>
      <c r="AW68" s="82"/>
      <c r="AX68" s="83"/>
      <c r="AY68" s="84"/>
      <c r="AZ68" s="84"/>
      <c r="BA68" s="82"/>
      <c r="BB68" s="83"/>
      <c r="BC68" s="84"/>
      <c r="BD68" s="84"/>
      <c r="BE68" s="84"/>
      <c r="BF68" s="84"/>
      <c r="BG68" s="84"/>
      <c r="BH68" s="84"/>
      <c r="BI68" s="84"/>
      <c r="BJ68" s="84"/>
      <c r="BK68" s="84"/>
      <c r="BL68" s="84"/>
      <c r="BM68" s="82"/>
      <c r="BN68" s="83"/>
      <c r="BO68" s="84"/>
      <c r="BP68" s="84"/>
      <c r="BQ68" s="84"/>
      <c r="BR68" s="84"/>
      <c r="BS68" s="84"/>
      <c r="BT68" s="84"/>
      <c r="BU68" s="84"/>
      <c r="BV68" s="84"/>
      <c r="BW68" s="84"/>
      <c r="BX68" s="84"/>
      <c r="BY68" s="84"/>
      <c r="BZ68" s="84"/>
      <c r="CA68" s="84"/>
      <c r="CB68" s="84"/>
      <c r="CC68" s="84"/>
      <c r="CD68" s="84"/>
      <c r="CE68" s="84"/>
      <c r="CF68" s="84"/>
      <c r="CG68" s="84"/>
      <c r="CH68" s="82"/>
      <c r="CI68" s="83"/>
      <c r="CJ68" s="84"/>
      <c r="CK68" s="84"/>
      <c r="CL68" s="82"/>
      <c r="CM68" s="83"/>
      <c r="CN68" s="84"/>
      <c r="CO68" s="84"/>
      <c r="CP68" s="84"/>
      <c r="CQ68" s="82"/>
      <c r="CR68" s="82"/>
      <c r="CS68" s="100"/>
      <c r="CT68" s="121" t="str">
        <f t="shared" si="3"/>
        <v>ok</v>
      </c>
      <c r="CU68" s="122">
        <f t="shared" ref="CU68:CU91" si="4">IF(COUNTIF(E68:CQ68,"&gt;0")=1,"  ", COUNTIF(E68:CQ68,"&gt;0"))</f>
        <v>0</v>
      </c>
      <c r="CV68" s="84"/>
      <c r="CW68" s="84"/>
    </row>
    <row r="69" spans="1:101">
      <c r="A69" s="81"/>
      <c r="B69" s="418"/>
      <c r="D69" s="82"/>
      <c r="E69" s="83"/>
      <c r="F69" s="84"/>
      <c r="G69" s="84"/>
      <c r="H69" s="84"/>
      <c r="I69" s="82"/>
      <c r="J69" s="83"/>
      <c r="K69" s="84"/>
      <c r="L69" s="84"/>
      <c r="M69" s="84"/>
      <c r="N69" s="84"/>
      <c r="O69" s="82"/>
      <c r="P69" s="83"/>
      <c r="Q69" s="84"/>
      <c r="R69" s="84"/>
      <c r="S69" s="84"/>
      <c r="T69" s="82"/>
      <c r="U69" s="83"/>
      <c r="V69" s="84"/>
      <c r="W69" s="84"/>
      <c r="X69" s="84"/>
      <c r="Y69" s="84"/>
      <c r="Z69" s="84"/>
      <c r="AA69" s="82"/>
      <c r="AB69" s="83"/>
      <c r="AC69" s="84"/>
      <c r="AD69" s="84"/>
      <c r="AE69" s="84"/>
      <c r="AF69" s="84"/>
      <c r="AG69" s="84"/>
      <c r="AH69" s="84"/>
      <c r="AI69" s="84"/>
      <c r="AJ69" s="84"/>
      <c r="AK69" s="84"/>
      <c r="AL69" s="82"/>
      <c r="AM69" s="83"/>
      <c r="AN69" s="84"/>
      <c r="AO69" s="84"/>
      <c r="AP69" s="84"/>
      <c r="AQ69" s="84"/>
      <c r="AR69" s="82"/>
      <c r="AS69" s="83"/>
      <c r="AT69" s="84"/>
      <c r="AU69" s="84"/>
      <c r="AV69" s="84"/>
      <c r="AW69" s="82"/>
      <c r="AX69" s="83"/>
      <c r="AY69" s="84"/>
      <c r="AZ69" s="84"/>
      <c r="BA69" s="82"/>
      <c r="BB69" s="83"/>
      <c r="BC69" s="84"/>
      <c r="BD69" s="84"/>
      <c r="BE69" s="84"/>
      <c r="BF69" s="84"/>
      <c r="BG69" s="84"/>
      <c r="BH69" s="84"/>
      <c r="BI69" s="84"/>
      <c r="BJ69" s="84"/>
      <c r="BK69" s="84"/>
      <c r="BL69" s="84"/>
      <c r="BM69" s="82"/>
      <c r="BN69" s="83"/>
      <c r="BO69" s="84"/>
      <c r="BP69" s="84"/>
      <c r="BQ69" s="84"/>
      <c r="BR69" s="84"/>
      <c r="BS69" s="84"/>
      <c r="BT69" s="84"/>
      <c r="BU69" s="84"/>
      <c r="BV69" s="84"/>
      <c r="BW69" s="84"/>
      <c r="BX69" s="84"/>
      <c r="BY69" s="84"/>
      <c r="BZ69" s="84"/>
      <c r="CA69" s="84"/>
      <c r="CB69" s="84"/>
      <c r="CC69" s="84"/>
      <c r="CD69" s="84"/>
      <c r="CE69" s="84"/>
      <c r="CF69" s="84"/>
      <c r="CG69" s="84"/>
      <c r="CH69" s="82"/>
      <c r="CI69" s="83"/>
      <c r="CJ69" s="84"/>
      <c r="CK69" s="84"/>
      <c r="CL69" s="82"/>
      <c r="CM69" s="83"/>
      <c r="CN69" s="84"/>
      <c r="CO69" s="84"/>
      <c r="CP69" s="84"/>
      <c r="CQ69" s="82"/>
      <c r="CR69" s="82"/>
      <c r="CS69" s="100"/>
      <c r="CT69" s="121" t="str">
        <f t="shared" si="3"/>
        <v>ok</v>
      </c>
      <c r="CU69" s="122">
        <f t="shared" si="4"/>
        <v>0</v>
      </c>
      <c r="CV69" s="84"/>
      <c r="CW69" s="84"/>
    </row>
    <row r="70" spans="1:101">
      <c r="A70" s="81"/>
      <c r="B70" s="418"/>
      <c r="D70" s="82"/>
      <c r="E70" s="83"/>
      <c r="F70" s="84"/>
      <c r="G70" s="84"/>
      <c r="H70" s="84"/>
      <c r="I70" s="82"/>
      <c r="J70" s="83"/>
      <c r="K70" s="84"/>
      <c r="L70" s="84"/>
      <c r="M70" s="84"/>
      <c r="N70" s="84"/>
      <c r="O70" s="82"/>
      <c r="P70" s="83"/>
      <c r="Q70" s="84"/>
      <c r="R70" s="84"/>
      <c r="S70" s="84"/>
      <c r="T70" s="82"/>
      <c r="U70" s="83"/>
      <c r="V70" s="84"/>
      <c r="W70" s="84"/>
      <c r="X70" s="84"/>
      <c r="Y70" s="84"/>
      <c r="Z70" s="84"/>
      <c r="AA70" s="82"/>
      <c r="AB70" s="83"/>
      <c r="AC70" s="84"/>
      <c r="AD70" s="84"/>
      <c r="AE70" s="84"/>
      <c r="AF70" s="84"/>
      <c r="AG70" s="84"/>
      <c r="AH70" s="84"/>
      <c r="AI70" s="84"/>
      <c r="AJ70" s="84"/>
      <c r="AK70" s="84"/>
      <c r="AL70" s="82"/>
      <c r="AM70" s="83"/>
      <c r="AN70" s="84"/>
      <c r="AO70" s="84"/>
      <c r="AP70" s="84"/>
      <c r="AQ70" s="84"/>
      <c r="AR70" s="82"/>
      <c r="AS70" s="83"/>
      <c r="AT70" s="84"/>
      <c r="AU70" s="84"/>
      <c r="AV70" s="84"/>
      <c r="AW70" s="82"/>
      <c r="AX70" s="83"/>
      <c r="AY70" s="84"/>
      <c r="AZ70" s="84"/>
      <c r="BA70" s="82"/>
      <c r="BB70" s="83"/>
      <c r="BC70" s="84"/>
      <c r="BD70" s="84"/>
      <c r="BE70" s="84"/>
      <c r="BF70" s="84"/>
      <c r="BG70" s="84"/>
      <c r="BH70" s="84"/>
      <c r="BI70" s="84"/>
      <c r="BJ70" s="84"/>
      <c r="BK70" s="84"/>
      <c r="BL70" s="84"/>
      <c r="BM70" s="82"/>
      <c r="BN70" s="83"/>
      <c r="BO70" s="84"/>
      <c r="BP70" s="84"/>
      <c r="BQ70" s="84"/>
      <c r="BR70" s="84"/>
      <c r="BS70" s="84"/>
      <c r="BT70" s="84"/>
      <c r="BU70" s="84"/>
      <c r="BV70" s="84"/>
      <c r="BW70" s="84"/>
      <c r="BX70" s="84"/>
      <c r="BY70" s="84"/>
      <c r="BZ70" s="84"/>
      <c r="CA70" s="84"/>
      <c r="CB70" s="84"/>
      <c r="CC70" s="84"/>
      <c r="CD70" s="84"/>
      <c r="CE70" s="84"/>
      <c r="CF70" s="84"/>
      <c r="CG70" s="84"/>
      <c r="CH70" s="82"/>
      <c r="CI70" s="83"/>
      <c r="CJ70" s="84"/>
      <c r="CK70" s="84"/>
      <c r="CL70" s="82"/>
      <c r="CM70" s="83"/>
      <c r="CN70" s="84"/>
      <c r="CO70" s="84"/>
      <c r="CP70" s="84"/>
      <c r="CQ70" s="82"/>
      <c r="CR70" s="82"/>
      <c r="CS70" s="100"/>
      <c r="CT70" s="121" t="str">
        <f t="shared" ref="CT70:CT91" si="5">IF(SUM(E70:CR70)&lt;&gt;D70,"error","ok")</f>
        <v>ok</v>
      </c>
      <c r="CU70" s="122">
        <f t="shared" si="4"/>
        <v>0</v>
      </c>
      <c r="CV70" s="84"/>
      <c r="CW70" s="84"/>
    </row>
    <row r="71" spans="1:101">
      <c r="A71" s="81"/>
      <c r="B71" s="418"/>
      <c r="D71" s="82"/>
      <c r="E71" s="83"/>
      <c r="F71" s="84"/>
      <c r="G71" s="84"/>
      <c r="H71" s="84"/>
      <c r="I71" s="82"/>
      <c r="J71" s="83"/>
      <c r="K71" s="84"/>
      <c r="L71" s="84"/>
      <c r="M71" s="84"/>
      <c r="N71" s="84"/>
      <c r="O71" s="82"/>
      <c r="P71" s="83"/>
      <c r="Q71" s="84"/>
      <c r="R71" s="84"/>
      <c r="S71" s="84"/>
      <c r="T71" s="82"/>
      <c r="U71" s="83"/>
      <c r="V71" s="84"/>
      <c r="W71" s="84"/>
      <c r="X71" s="84"/>
      <c r="Y71" s="84"/>
      <c r="Z71" s="84"/>
      <c r="AA71" s="82"/>
      <c r="AB71" s="83"/>
      <c r="AC71" s="84"/>
      <c r="AD71" s="84"/>
      <c r="AE71" s="84"/>
      <c r="AF71" s="84"/>
      <c r="AG71" s="84"/>
      <c r="AH71" s="84"/>
      <c r="AI71" s="84"/>
      <c r="AJ71" s="84"/>
      <c r="AK71" s="84"/>
      <c r="AL71" s="82"/>
      <c r="AM71" s="83"/>
      <c r="AN71" s="84"/>
      <c r="AO71" s="84"/>
      <c r="AP71" s="84"/>
      <c r="AQ71" s="84"/>
      <c r="AR71" s="82"/>
      <c r="AS71" s="83"/>
      <c r="AT71" s="84"/>
      <c r="AU71" s="84"/>
      <c r="AV71" s="84"/>
      <c r="AW71" s="82"/>
      <c r="AX71" s="83"/>
      <c r="AY71" s="84"/>
      <c r="AZ71" s="84"/>
      <c r="BA71" s="82"/>
      <c r="BB71" s="83"/>
      <c r="BC71" s="84"/>
      <c r="BD71" s="84"/>
      <c r="BE71" s="84"/>
      <c r="BF71" s="84"/>
      <c r="BG71" s="84"/>
      <c r="BH71" s="84"/>
      <c r="BI71" s="84"/>
      <c r="BJ71" s="84"/>
      <c r="BK71" s="84"/>
      <c r="BL71" s="84"/>
      <c r="BM71" s="82"/>
      <c r="BN71" s="83"/>
      <c r="BO71" s="84"/>
      <c r="BP71" s="84"/>
      <c r="BQ71" s="84"/>
      <c r="BR71" s="84"/>
      <c r="BS71" s="84"/>
      <c r="BT71" s="84"/>
      <c r="BU71" s="84"/>
      <c r="BV71" s="84"/>
      <c r="BW71" s="84"/>
      <c r="BX71" s="84"/>
      <c r="BY71" s="84"/>
      <c r="BZ71" s="84"/>
      <c r="CA71" s="84"/>
      <c r="CB71" s="84"/>
      <c r="CC71" s="84"/>
      <c r="CD71" s="84"/>
      <c r="CE71" s="84"/>
      <c r="CF71" s="84"/>
      <c r="CG71" s="84"/>
      <c r="CH71" s="82"/>
      <c r="CI71" s="83"/>
      <c r="CJ71" s="84"/>
      <c r="CK71" s="84"/>
      <c r="CL71" s="82"/>
      <c r="CM71" s="83"/>
      <c r="CN71" s="84"/>
      <c r="CO71" s="84"/>
      <c r="CP71" s="84"/>
      <c r="CQ71" s="82"/>
      <c r="CR71" s="82"/>
      <c r="CS71" s="100"/>
      <c r="CT71" s="121" t="str">
        <f t="shared" si="5"/>
        <v>ok</v>
      </c>
      <c r="CU71" s="122">
        <f t="shared" si="4"/>
        <v>0</v>
      </c>
      <c r="CV71" s="84"/>
      <c r="CW71" s="84"/>
    </row>
    <row r="72" spans="1:101">
      <c r="A72" s="81"/>
      <c r="B72" s="418"/>
      <c r="D72" s="82"/>
      <c r="E72" s="83"/>
      <c r="F72" s="84"/>
      <c r="G72" s="84"/>
      <c r="H72" s="84"/>
      <c r="I72" s="82"/>
      <c r="J72" s="83"/>
      <c r="K72" s="84"/>
      <c r="L72" s="84"/>
      <c r="M72" s="84"/>
      <c r="N72" s="84"/>
      <c r="O72" s="82"/>
      <c r="P72" s="83"/>
      <c r="Q72" s="84"/>
      <c r="R72" s="84"/>
      <c r="S72" s="84"/>
      <c r="T72" s="82"/>
      <c r="U72" s="83"/>
      <c r="V72" s="84"/>
      <c r="W72" s="84"/>
      <c r="X72" s="84"/>
      <c r="Y72" s="84"/>
      <c r="Z72" s="84"/>
      <c r="AA72" s="82"/>
      <c r="AB72" s="83"/>
      <c r="AC72" s="84"/>
      <c r="AD72" s="84"/>
      <c r="AE72" s="84"/>
      <c r="AF72" s="84"/>
      <c r="AG72" s="84"/>
      <c r="AH72" s="84"/>
      <c r="AI72" s="84"/>
      <c r="AJ72" s="84"/>
      <c r="AK72" s="84"/>
      <c r="AL72" s="82"/>
      <c r="AM72" s="83"/>
      <c r="AN72" s="84"/>
      <c r="AO72" s="84"/>
      <c r="AP72" s="84"/>
      <c r="AQ72" s="84"/>
      <c r="AR72" s="82"/>
      <c r="AS72" s="83"/>
      <c r="AT72" s="84"/>
      <c r="AU72" s="84"/>
      <c r="AV72" s="84"/>
      <c r="AW72" s="82"/>
      <c r="AX72" s="83"/>
      <c r="AY72" s="84"/>
      <c r="AZ72" s="84"/>
      <c r="BA72" s="82"/>
      <c r="BB72" s="83"/>
      <c r="BC72" s="84"/>
      <c r="BD72" s="84"/>
      <c r="BE72" s="84"/>
      <c r="BF72" s="84"/>
      <c r="BG72" s="84"/>
      <c r="BH72" s="84"/>
      <c r="BI72" s="84"/>
      <c r="BJ72" s="84"/>
      <c r="BK72" s="84"/>
      <c r="BL72" s="84"/>
      <c r="BM72" s="82"/>
      <c r="BN72" s="83"/>
      <c r="BO72" s="84"/>
      <c r="BP72" s="84"/>
      <c r="BQ72" s="84"/>
      <c r="BR72" s="84"/>
      <c r="BS72" s="84"/>
      <c r="BT72" s="84"/>
      <c r="BU72" s="84"/>
      <c r="BV72" s="84"/>
      <c r="BW72" s="84"/>
      <c r="BX72" s="84"/>
      <c r="BY72" s="84"/>
      <c r="BZ72" s="84"/>
      <c r="CA72" s="84"/>
      <c r="CB72" s="84"/>
      <c r="CC72" s="84"/>
      <c r="CD72" s="84"/>
      <c r="CE72" s="84"/>
      <c r="CF72" s="84"/>
      <c r="CG72" s="84"/>
      <c r="CH72" s="82"/>
      <c r="CI72" s="83"/>
      <c r="CJ72" s="84"/>
      <c r="CK72" s="84"/>
      <c r="CL72" s="82"/>
      <c r="CM72" s="83"/>
      <c r="CN72" s="84"/>
      <c r="CO72" s="84"/>
      <c r="CP72" s="84"/>
      <c r="CQ72" s="82"/>
      <c r="CR72" s="82"/>
      <c r="CS72" s="100"/>
      <c r="CT72" s="121" t="str">
        <f t="shared" si="5"/>
        <v>ok</v>
      </c>
      <c r="CU72" s="122">
        <f t="shared" si="4"/>
        <v>0</v>
      </c>
      <c r="CV72" s="84"/>
      <c r="CW72" s="84"/>
    </row>
    <row r="73" spans="1:101">
      <c r="A73" s="81"/>
      <c r="B73" s="418"/>
      <c r="D73" s="82"/>
      <c r="E73" s="83"/>
      <c r="F73" s="84"/>
      <c r="G73" s="84"/>
      <c r="H73" s="84"/>
      <c r="I73" s="82"/>
      <c r="J73" s="83"/>
      <c r="K73" s="84"/>
      <c r="L73" s="84"/>
      <c r="M73" s="84"/>
      <c r="N73" s="84"/>
      <c r="O73" s="82"/>
      <c r="P73" s="83"/>
      <c r="Q73" s="84"/>
      <c r="R73" s="84"/>
      <c r="S73" s="84"/>
      <c r="T73" s="82"/>
      <c r="U73" s="83"/>
      <c r="V73" s="84"/>
      <c r="W73" s="84"/>
      <c r="X73" s="84"/>
      <c r="Y73" s="84"/>
      <c r="Z73" s="84"/>
      <c r="AA73" s="82"/>
      <c r="AB73" s="83"/>
      <c r="AC73" s="84"/>
      <c r="AD73" s="84"/>
      <c r="AE73" s="84"/>
      <c r="AF73" s="84"/>
      <c r="AG73" s="84"/>
      <c r="AH73" s="84"/>
      <c r="AI73" s="84"/>
      <c r="AJ73" s="84"/>
      <c r="AK73" s="84"/>
      <c r="AL73" s="82"/>
      <c r="AM73" s="83"/>
      <c r="AN73" s="84"/>
      <c r="AO73" s="84"/>
      <c r="AP73" s="84"/>
      <c r="AQ73" s="84"/>
      <c r="AR73" s="82"/>
      <c r="AS73" s="83"/>
      <c r="AT73" s="84"/>
      <c r="AU73" s="84"/>
      <c r="AV73" s="84"/>
      <c r="AW73" s="82"/>
      <c r="AX73" s="83"/>
      <c r="AY73" s="84"/>
      <c r="AZ73" s="84"/>
      <c r="BA73" s="82"/>
      <c r="BB73" s="83"/>
      <c r="BC73" s="84"/>
      <c r="BD73" s="84"/>
      <c r="BE73" s="84"/>
      <c r="BF73" s="84"/>
      <c r="BG73" s="84"/>
      <c r="BH73" s="84"/>
      <c r="BI73" s="84"/>
      <c r="BJ73" s="84"/>
      <c r="BK73" s="84"/>
      <c r="BL73" s="84"/>
      <c r="BM73" s="82"/>
      <c r="BN73" s="83"/>
      <c r="BO73" s="84"/>
      <c r="BP73" s="84"/>
      <c r="BQ73" s="84"/>
      <c r="BR73" s="84"/>
      <c r="BS73" s="84"/>
      <c r="BT73" s="84"/>
      <c r="BU73" s="84"/>
      <c r="BV73" s="84"/>
      <c r="BW73" s="84"/>
      <c r="BX73" s="84"/>
      <c r="BY73" s="84"/>
      <c r="BZ73" s="84"/>
      <c r="CA73" s="84"/>
      <c r="CB73" s="84"/>
      <c r="CC73" s="84"/>
      <c r="CD73" s="84"/>
      <c r="CE73" s="84"/>
      <c r="CF73" s="84"/>
      <c r="CG73" s="84"/>
      <c r="CH73" s="82"/>
      <c r="CI73" s="83"/>
      <c r="CJ73" s="84"/>
      <c r="CK73" s="84"/>
      <c r="CL73" s="82"/>
      <c r="CM73" s="83"/>
      <c r="CN73" s="84"/>
      <c r="CO73" s="84"/>
      <c r="CP73" s="84"/>
      <c r="CQ73" s="82"/>
      <c r="CR73" s="82"/>
      <c r="CS73" s="100"/>
      <c r="CT73" s="121" t="str">
        <f t="shared" si="5"/>
        <v>ok</v>
      </c>
      <c r="CU73" s="122">
        <f t="shared" si="4"/>
        <v>0</v>
      </c>
      <c r="CV73" s="84"/>
      <c r="CW73" s="84"/>
    </row>
    <row r="74" spans="1:101">
      <c r="A74" s="81"/>
      <c r="B74" s="418"/>
      <c r="D74" s="82"/>
      <c r="E74" s="83"/>
      <c r="F74" s="84"/>
      <c r="G74" s="84"/>
      <c r="H74" s="84"/>
      <c r="I74" s="82"/>
      <c r="J74" s="83"/>
      <c r="K74" s="84"/>
      <c r="L74" s="84"/>
      <c r="M74" s="84"/>
      <c r="N74" s="84"/>
      <c r="O74" s="82"/>
      <c r="P74" s="83"/>
      <c r="Q74" s="84"/>
      <c r="R74" s="84"/>
      <c r="S74" s="84"/>
      <c r="T74" s="82"/>
      <c r="U74" s="83"/>
      <c r="V74" s="84"/>
      <c r="W74" s="84"/>
      <c r="X74" s="84"/>
      <c r="Y74" s="84"/>
      <c r="Z74" s="84"/>
      <c r="AA74" s="82"/>
      <c r="AB74" s="83"/>
      <c r="AC74" s="84"/>
      <c r="AD74" s="84"/>
      <c r="AE74" s="84"/>
      <c r="AF74" s="84"/>
      <c r="AG74" s="84"/>
      <c r="AH74" s="84"/>
      <c r="AI74" s="84"/>
      <c r="AJ74" s="84"/>
      <c r="AK74" s="84"/>
      <c r="AL74" s="82"/>
      <c r="AM74" s="83"/>
      <c r="AN74" s="84"/>
      <c r="AO74" s="84"/>
      <c r="AP74" s="84"/>
      <c r="AQ74" s="84"/>
      <c r="AR74" s="82"/>
      <c r="AS74" s="83"/>
      <c r="AT74" s="84"/>
      <c r="AU74" s="84"/>
      <c r="AV74" s="84"/>
      <c r="AW74" s="82"/>
      <c r="AX74" s="83"/>
      <c r="AY74" s="84"/>
      <c r="AZ74" s="84"/>
      <c r="BA74" s="82"/>
      <c r="BB74" s="83"/>
      <c r="BC74" s="84"/>
      <c r="BD74" s="84"/>
      <c r="BE74" s="84"/>
      <c r="BF74" s="84"/>
      <c r="BG74" s="84"/>
      <c r="BH74" s="84"/>
      <c r="BI74" s="84"/>
      <c r="BJ74" s="84"/>
      <c r="BK74" s="84"/>
      <c r="BL74" s="84"/>
      <c r="BM74" s="82"/>
      <c r="BN74" s="83"/>
      <c r="BO74" s="84"/>
      <c r="BP74" s="84"/>
      <c r="BQ74" s="84"/>
      <c r="BR74" s="84"/>
      <c r="BS74" s="84"/>
      <c r="BT74" s="84"/>
      <c r="BU74" s="84"/>
      <c r="BV74" s="84"/>
      <c r="BW74" s="84"/>
      <c r="BX74" s="84"/>
      <c r="BY74" s="84"/>
      <c r="BZ74" s="84"/>
      <c r="CA74" s="84"/>
      <c r="CB74" s="84"/>
      <c r="CC74" s="84"/>
      <c r="CD74" s="84"/>
      <c r="CE74" s="84"/>
      <c r="CF74" s="84"/>
      <c r="CG74" s="84"/>
      <c r="CH74" s="82"/>
      <c r="CI74" s="83"/>
      <c r="CJ74" s="84"/>
      <c r="CK74" s="84"/>
      <c r="CL74" s="82"/>
      <c r="CM74" s="83"/>
      <c r="CN74" s="84"/>
      <c r="CO74" s="84"/>
      <c r="CP74" s="84"/>
      <c r="CQ74" s="82"/>
      <c r="CR74" s="82"/>
      <c r="CS74" s="100"/>
      <c r="CT74" s="121" t="str">
        <f t="shared" si="5"/>
        <v>ok</v>
      </c>
      <c r="CU74" s="122">
        <f t="shared" si="4"/>
        <v>0</v>
      </c>
      <c r="CV74" s="84"/>
      <c r="CW74" s="84"/>
    </row>
    <row r="75" spans="1:101">
      <c r="A75" s="81"/>
      <c r="B75" s="418"/>
      <c r="D75" s="82"/>
      <c r="E75" s="83"/>
      <c r="F75" s="84"/>
      <c r="G75" s="84"/>
      <c r="H75" s="84"/>
      <c r="I75" s="82"/>
      <c r="J75" s="83"/>
      <c r="K75" s="84"/>
      <c r="L75" s="84"/>
      <c r="M75" s="84"/>
      <c r="N75" s="84"/>
      <c r="O75" s="82"/>
      <c r="P75" s="83"/>
      <c r="Q75" s="84"/>
      <c r="R75" s="84"/>
      <c r="S75" s="84"/>
      <c r="T75" s="82"/>
      <c r="U75" s="83"/>
      <c r="V75" s="84"/>
      <c r="W75" s="84"/>
      <c r="X75" s="84"/>
      <c r="Y75" s="84"/>
      <c r="Z75" s="84"/>
      <c r="AA75" s="82"/>
      <c r="AB75" s="83"/>
      <c r="AC75" s="84"/>
      <c r="AD75" s="84"/>
      <c r="AE75" s="84"/>
      <c r="AF75" s="84"/>
      <c r="AG75" s="84"/>
      <c r="AH75" s="84"/>
      <c r="AI75" s="84"/>
      <c r="AJ75" s="84"/>
      <c r="AK75" s="84"/>
      <c r="AL75" s="82"/>
      <c r="AM75" s="83"/>
      <c r="AN75" s="84"/>
      <c r="AO75" s="84"/>
      <c r="AP75" s="84"/>
      <c r="AQ75" s="84"/>
      <c r="AR75" s="82"/>
      <c r="AS75" s="83"/>
      <c r="AT75" s="84"/>
      <c r="AU75" s="84"/>
      <c r="AV75" s="84"/>
      <c r="AW75" s="82"/>
      <c r="AX75" s="83"/>
      <c r="AY75" s="84"/>
      <c r="AZ75" s="84"/>
      <c r="BA75" s="82"/>
      <c r="BB75" s="83"/>
      <c r="BC75" s="84"/>
      <c r="BD75" s="84"/>
      <c r="BE75" s="84"/>
      <c r="BF75" s="84"/>
      <c r="BG75" s="84"/>
      <c r="BH75" s="84"/>
      <c r="BI75" s="84"/>
      <c r="BJ75" s="84"/>
      <c r="BK75" s="84"/>
      <c r="BL75" s="84"/>
      <c r="BM75" s="82"/>
      <c r="BN75" s="83"/>
      <c r="BO75" s="84"/>
      <c r="BP75" s="84"/>
      <c r="BQ75" s="84"/>
      <c r="BR75" s="84"/>
      <c r="BS75" s="84"/>
      <c r="BT75" s="84"/>
      <c r="BU75" s="84"/>
      <c r="BV75" s="84"/>
      <c r="BW75" s="84"/>
      <c r="BX75" s="84"/>
      <c r="BY75" s="84"/>
      <c r="BZ75" s="84"/>
      <c r="CA75" s="84"/>
      <c r="CB75" s="84"/>
      <c r="CC75" s="84"/>
      <c r="CD75" s="84"/>
      <c r="CE75" s="84"/>
      <c r="CF75" s="84"/>
      <c r="CG75" s="84"/>
      <c r="CH75" s="82"/>
      <c r="CI75" s="83"/>
      <c r="CJ75" s="84"/>
      <c r="CK75" s="84"/>
      <c r="CL75" s="82"/>
      <c r="CM75" s="83"/>
      <c r="CN75" s="84"/>
      <c r="CO75" s="84"/>
      <c r="CP75" s="84"/>
      <c r="CQ75" s="82"/>
      <c r="CR75" s="82"/>
      <c r="CS75" s="100"/>
      <c r="CT75" s="121" t="str">
        <f t="shared" si="5"/>
        <v>ok</v>
      </c>
      <c r="CU75" s="122">
        <f t="shared" si="4"/>
        <v>0</v>
      </c>
      <c r="CV75" s="84"/>
      <c r="CW75" s="84"/>
    </row>
    <row r="76" spans="1:101">
      <c r="A76" s="81"/>
      <c r="B76" s="418"/>
      <c r="D76" s="82"/>
      <c r="E76" s="83"/>
      <c r="F76" s="84"/>
      <c r="G76" s="84"/>
      <c r="H76" s="84"/>
      <c r="I76" s="82"/>
      <c r="J76" s="83"/>
      <c r="K76" s="84"/>
      <c r="L76" s="84"/>
      <c r="M76" s="84"/>
      <c r="N76" s="84"/>
      <c r="O76" s="82"/>
      <c r="P76" s="83"/>
      <c r="Q76" s="84"/>
      <c r="R76" s="84"/>
      <c r="S76" s="84"/>
      <c r="T76" s="82"/>
      <c r="U76" s="83"/>
      <c r="V76" s="84"/>
      <c r="W76" s="84"/>
      <c r="X76" s="84"/>
      <c r="Y76" s="84"/>
      <c r="Z76" s="84"/>
      <c r="AA76" s="82"/>
      <c r="AB76" s="83"/>
      <c r="AC76" s="84"/>
      <c r="AD76" s="84"/>
      <c r="AE76" s="84"/>
      <c r="AF76" s="84"/>
      <c r="AG76" s="84"/>
      <c r="AH76" s="84"/>
      <c r="AI76" s="84"/>
      <c r="AJ76" s="84"/>
      <c r="AK76" s="84"/>
      <c r="AL76" s="82"/>
      <c r="AM76" s="83"/>
      <c r="AN76" s="84"/>
      <c r="AO76" s="84"/>
      <c r="AP76" s="84"/>
      <c r="AQ76" s="84"/>
      <c r="AR76" s="82"/>
      <c r="AS76" s="83"/>
      <c r="AT76" s="84"/>
      <c r="AU76" s="84"/>
      <c r="AV76" s="84"/>
      <c r="AW76" s="82"/>
      <c r="AX76" s="83"/>
      <c r="AY76" s="84"/>
      <c r="AZ76" s="84"/>
      <c r="BA76" s="82"/>
      <c r="BB76" s="83"/>
      <c r="BC76" s="84"/>
      <c r="BD76" s="84"/>
      <c r="BE76" s="84"/>
      <c r="BF76" s="84"/>
      <c r="BG76" s="84"/>
      <c r="BH76" s="84"/>
      <c r="BI76" s="84"/>
      <c r="BJ76" s="84"/>
      <c r="BK76" s="84"/>
      <c r="BL76" s="84"/>
      <c r="BM76" s="82"/>
      <c r="BN76" s="83"/>
      <c r="BO76" s="84"/>
      <c r="BP76" s="84"/>
      <c r="BQ76" s="84"/>
      <c r="BR76" s="84"/>
      <c r="BS76" s="84"/>
      <c r="BT76" s="84"/>
      <c r="BU76" s="84"/>
      <c r="BV76" s="84"/>
      <c r="BW76" s="84"/>
      <c r="BX76" s="84"/>
      <c r="BY76" s="84"/>
      <c r="BZ76" s="84"/>
      <c r="CA76" s="84"/>
      <c r="CB76" s="84"/>
      <c r="CC76" s="84"/>
      <c r="CD76" s="84"/>
      <c r="CE76" s="84"/>
      <c r="CF76" s="84"/>
      <c r="CG76" s="84"/>
      <c r="CH76" s="82"/>
      <c r="CI76" s="83"/>
      <c r="CJ76" s="84"/>
      <c r="CK76" s="84"/>
      <c r="CL76" s="82"/>
      <c r="CM76" s="83"/>
      <c r="CN76" s="84"/>
      <c r="CO76" s="84"/>
      <c r="CP76" s="84"/>
      <c r="CQ76" s="82"/>
      <c r="CR76" s="82"/>
      <c r="CS76" s="100"/>
      <c r="CT76" s="121" t="str">
        <f t="shared" si="5"/>
        <v>ok</v>
      </c>
      <c r="CU76" s="122">
        <f t="shared" si="4"/>
        <v>0</v>
      </c>
      <c r="CV76" s="84"/>
      <c r="CW76" s="84"/>
    </row>
    <row r="77" spans="1:101">
      <c r="A77" s="81"/>
      <c r="B77" s="418"/>
      <c r="D77" s="82"/>
      <c r="E77" s="83"/>
      <c r="F77" s="84"/>
      <c r="G77" s="84"/>
      <c r="H77" s="84"/>
      <c r="I77" s="82"/>
      <c r="J77" s="83"/>
      <c r="K77" s="84"/>
      <c r="L77" s="84"/>
      <c r="M77" s="84"/>
      <c r="N77" s="84"/>
      <c r="O77" s="82"/>
      <c r="P77" s="83"/>
      <c r="Q77" s="84"/>
      <c r="R77" s="84"/>
      <c r="S77" s="84"/>
      <c r="T77" s="82"/>
      <c r="U77" s="83"/>
      <c r="V77" s="84"/>
      <c r="W77" s="84"/>
      <c r="X77" s="84"/>
      <c r="Y77" s="84"/>
      <c r="Z77" s="84"/>
      <c r="AA77" s="82"/>
      <c r="AB77" s="83"/>
      <c r="AC77" s="84"/>
      <c r="AD77" s="84"/>
      <c r="AE77" s="84"/>
      <c r="AF77" s="84"/>
      <c r="AG77" s="84"/>
      <c r="AH77" s="84"/>
      <c r="AI77" s="84"/>
      <c r="AJ77" s="84"/>
      <c r="AK77" s="84"/>
      <c r="AL77" s="82"/>
      <c r="AM77" s="83"/>
      <c r="AN77" s="84"/>
      <c r="AO77" s="84"/>
      <c r="AP77" s="84"/>
      <c r="AQ77" s="84"/>
      <c r="AR77" s="82"/>
      <c r="AS77" s="83"/>
      <c r="AT77" s="84"/>
      <c r="AU77" s="84"/>
      <c r="AV77" s="84"/>
      <c r="AW77" s="82"/>
      <c r="AX77" s="83"/>
      <c r="AY77" s="84"/>
      <c r="AZ77" s="84"/>
      <c r="BA77" s="82"/>
      <c r="BB77" s="83"/>
      <c r="BC77" s="84"/>
      <c r="BD77" s="84"/>
      <c r="BE77" s="84"/>
      <c r="BF77" s="84"/>
      <c r="BG77" s="84"/>
      <c r="BH77" s="84"/>
      <c r="BI77" s="84"/>
      <c r="BJ77" s="84"/>
      <c r="BK77" s="84"/>
      <c r="BL77" s="84"/>
      <c r="BM77" s="82"/>
      <c r="BN77" s="83"/>
      <c r="BO77" s="84"/>
      <c r="BP77" s="84"/>
      <c r="BQ77" s="84"/>
      <c r="BR77" s="84"/>
      <c r="BS77" s="84"/>
      <c r="BT77" s="84"/>
      <c r="BU77" s="84"/>
      <c r="BV77" s="84"/>
      <c r="BW77" s="84"/>
      <c r="BX77" s="84"/>
      <c r="BY77" s="84"/>
      <c r="BZ77" s="84"/>
      <c r="CA77" s="84"/>
      <c r="CB77" s="84"/>
      <c r="CC77" s="84"/>
      <c r="CD77" s="84"/>
      <c r="CE77" s="84"/>
      <c r="CF77" s="84"/>
      <c r="CG77" s="84"/>
      <c r="CH77" s="82"/>
      <c r="CI77" s="83"/>
      <c r="CJ77" s="84"/>
      <c r="CK77" s="84"/>
      <c r="CL77" s="82"/>
      <c r="CM77" s="83"/>
      <c r="CN77" s="84"/>
      <c r="CO77" s="84"/>
      <c r="CP77" s="84"/>
      <c r="CQ77" s="82"/>
      <c r="CR77" s="82"/>
      <c r="CS77" s="100"/>
      <c r="CT77" s="121" t="str">
        <f t="shared" si="5"/>
        <v>ok</v>
      </c>
      <c r="CU77" s="122">
        <f t="shared" si="4"/>
        <v>0</v>
      </c>
      <c r="CV77" s="84"/>
      <c r="CW77" s="84"/>
    </row>
    <row r="78" spans="1:101">
      <c r="A78" s="81"/>
      <c r="B78" s="418"/>
      <c r="D78" s="82"/>
      <c r="E78" s="83"/>
      <c r="F78" s="84"/>
      <c r="G78" s="84"/>
      <c r="H78" s="84"/>
      <c r="I78" s="82"/>
      <c r="J78" s="83"/>
      <c r="K78" s="84"/>
      <c r="L78" s="84"/>
      <c r="M78" s="84"/>
      <c r="N78" s="84"/>
      <c r="O78" s="82"/>
      <c r="P78" s="83"/>
      <c r="Q78" s="84"/>
      <c r="R78" s="84"/>
      <c r="S78" s="84"/>
      <c r="T78" s="82"/>
      <c r="U78" s="83"/>
      <c r="V78" s="84"/>
      <c r="W78" s="84"/>
      <c r="X78" s="84"/>
      <c r="Y78" s="84"/>
      <c r="Z78" s="84"/>
      <c r="AA78" s="82"/>
      <c r="AB78" s="83"/>
      <c r="AC78" s="84"/>
      <c r="AD78" s="84"/>
      <c r="AE78" s="84"/>
      <c r="AF78" s="84"/>
      <c r="AG78" s="84"/>
      <c r="AH78" s="84"/>
      <c r="AI78" s="84"/>
      <c r="AJ78" s="84"/>
      <c r="AK78" s="84"/>
      <c r="AL78" s="82"/>
      <c r="AM78" s="83"/>
      <c r="AN78" s="84"/>
      <c r="AO78" s="84"/>
      <c r="AP78" s="84"/>
      <c r="AQ78" s="84"/>
      <c r="AR78" s="82"/>
      <c r="AS78" s="83"/>
      <c r="AT78" s="84"/>
      <c r="AU78" s="84"/>
      <c r="AV78" s="84"/>
      <c r="AW78" s="82"/>
      <c r="AX78" s="83"/>
      <c r="AY78" s="84"/>
      <c r="AZ78" s="84"/>
      <c r="BA78" s="82"/>
      <c r="BB78" s="83"/>
      <c r="BC78" s="84"/>
      <c r="BD78" s="84"/>
      <c r="BE78" s="84"/>
      <c r="BF78" s="84"/>
      <c r="BG78" s="84"/>
      <c r="BH78" s="84"/>
      <c r="BI78" s="84"/>
      <c r="BJ78" s="84"/>
      <c r="BK78" s="84"/>
      <c r="BL78" s="84"/>
      <c r="BM78" s="82"/>
      <c r="BN78" s="83"/>
      <c r="BO78" s="84"/>
      <c r="BP78" s="84"/>
      <c r="BQ78" s="84"/>
      <c r="BR78" s="84"/>
      <c r="BS78" s="84"/>
      <c r="BT78" s="84"/>
      <c r="BU78" s="84"/>
      <c r="BV78" s="84"/>
      <c r="BW78" s="84"/>
      <c r="BX78" s="84"/>
      <c r="BY78" s="84"/>
      <c r="BZ78" s="84"/>
      <c r="CA78" s="84"/>
      <c r="CB78" s="84"/>
      <c r="CC78" s="84"/>
      <c r="CD78" s="84"/>
      <c r="CE78" s="84"/>
      <c r="CF78" s="84"/>
      <c r="CG78" s="84"/>
      <c r="CH78" s="82"/>
      <c r="CI78" s="83"/>
      <c r="CJ78" s="84"/>
      <c r="CK78" s="84"/>
      <c r="CL78" s="82"/>
      <c r="CM78" s="83"/>
      <c r="CN78" s="84"/>
      <c r="CO78" s="84"/>
      <c r="CP78" s="84"/>
      <c r="CQ78" s="82"/>
      <c r="CR78" s="82"/>
      <c r="CS78" s="100"/>
      <c r="CT78" s="121" t="str">
        <f t="shared" si="5"/>
        <v>ok</v>
      </c>
      <c r="CU78" s="122">
        <f t="shared" si="4"/>
        <v>0</v>
      </c>
      <c r="CV78" s="84"/>
      <c r="CW78" s="84"/>
    </row>
    <row r="79" spans="1:101">
      <c r="A79" s="81"/>
      <c r="B79" s="418"/>
      <c r="D79" s="82"/>
      <c r="E79" s="83"/>
      <c r="F79" s="84"/>
      <c r="G79" s="84"/>
      <c r="H79" s="84"/>
      <c r="I79" s="82"/>
      <c r="J79" s="83"/>
      <c r="K79" s="84"/>
      <c r="L79" s="84"/>
      <c r="M79" s="84"/>
      <c r="N79" s="84"/>
      <c r="O79" s="82"/>
      <c r="P79" s="83"/>
      <c r="Q79" s="84"/>
      <c r="R79" s="84"/>
      <c r="S79" s="84"/>
      <c r="T79" s="82"/>
      <c r="U79" s="83"/>
      <c r="V79" s="84"/>
      <c r="W79" s="84"/>
      <c r="X79" s="84"/>
      <c r="Y79" s="84"/>
      <c r="Z79" s="84"/>
      <c r="AA79" s="82"/>
      <c r="AB79" s="83"/>
      <c r="AC79" s="84"/>
      <c r="AD79" s="84"/>
      <c r="AE79" s="84"/>
      <c r="AF79" s="84"/>
      <c r="AG79" s="84"/>
      <c r="AH79" s="84"/>
      <c r="AI79" s="84"/>
      <c r="AJ79" s="84"/>
      <c r="AK79" s="84"/>
      <c r="AL79" s="82"/>
      <c r="AM79" s="83"/>
      <c r="AN79" s="84"/>
      <c r="AO79" s="84"/>
      <c r="AP79" s="84"/>
      <c r="AQ79" s="84"/>
      <c r="AR79" s="82"/>
      <c r="AS79" s="83"/>
      <c r="AT79" s="84"/>
      <c r="AU79" s="84"/>
      <c r="AV79" s="84"/>
      <c r="AW79" s="82"/>
      <c r="AX79" s="83"/>
      <c r="AY79" s="84"/>
      <c r="AZ79" s="84"/>
      <c r="BA79" s="82"/>
      <c r="BB79" s="83"/>
      <c r="BC79" s="84"/>
      <c r="BD79" s="84"/>
      <c r="BE79" s="84"/>
      <c r="BF79" s="84"/>
      <c r="BG79" s="84"/>
      <c r="BH79" s="84"/>
      <c r="BI79" s="84"/>
      <c r="BJ79" s="84"/>
      <c r="BK79" s="84"/>
      <c r="BL79" s="84"/>
      <c r="BM79" s="82"/>
      <c r="BN79" s="83"/>
      <c r="BO79" s="84"/>
      <c r="BP79" s="84"/>
      <c r="BQ79" s="84"/>
      <c r="BR79" s="84"/>
      <c r="BS79" s="84"/>
      <c r="BT79" s="84"/>
      <c r="BU79" s="84"/>
      <c r="BV79" s="84"/>
      <c r="BW79" s="84"/>
      <c r="BX79" s="84"/>
      <c r="BY79" s="84"/>
      <c r="BZ79" s="84"/>
      <c r="CA79" s="84"/>
      <c r="CB79" s="84"/>
      <c r="CC79" s="84"/>
      <c r="CD79" s="84"/>
      <c r="CE79" s="84"/>
      <c r="CF79" s="84"/>
      <c r="CG79" s="84"/>
      <c r="CH79" s="82"/>
      <c r="CI79" s="83"/>
      <c r="CJ79" s="84"/>
      <c r="CK79" s="84"/>
      <c r="CL79" s="82"/>
      <c r="CM79" s="83"/>
      <c r="CN79" s="84"/>
      <c r="CO79" s="84"/>
      <c r="CP79" s="84"/>
      <c r="CQ79" s="82"/>
      <c r="CR79" s="82"/>
      <c r="CS79" s="100"/>
      <c r="CT79" s="121" t="str">
        <f t="shared" si="5"/>
        <v>ok</v>
      </c>
      <c r="CU79" s="122">
        <f t="shared" si="4"/>
        <v>0</v>
      </c>
      <c r="CV79" s="84"/>
      <c r="CW79" s="84"/>
    </row>
    <row r="80" spans="1:101">
      <c r="A80" s="81"/>
      <c r="B80" s="418"/>
      <c r="D80" s="82"/>
      <c r="E80" s="83"/>
      <c r="F80" s="84"/>
      <c r="G80" s="84"/>
      <c r="H80" s="84"/>
      <c r="I80" s="82"/>
      <c r="J80" s="83"/>
      <c r="K80" s="84"/>
      <c r="L80" s="84"/>
      <c r="M80" s="84"/>
      <c r="N80" s="84"/>
      <c r="O80" s="82"/>
      <c r="P80" s="83"/>
      <c r="Q80" s="84"/>
      <c r="R80" s="84"/>
      <c r="S80" s="84"/>
      <c r="T80" s="82"/>
      <c r="U80" s="83"/>
      <c r="V80" s="84"/>
      <c r="W80" s="84"/>
      <c r="X80" s="84"/>
      <c r="Y80" s="84"/>
      <c r="Z80" s="84"/>
      <c r="AA80" s="82"/>
      <c r="AB80" s="83"/>
      <c r="AC80" s="84"/>
      <c r="AD80" s="84"/>
      <c r="AE80" s="84"/>
      <c r="AF80" s="84"/>
      <c r="AG80" s="84"/>
      <c r="AH80" s="84"/>
      <c r="AI80" s="84"/>
      <c r="AJ80" s="84"/>
      <c r="AK80" s="84"/>
      <c r="AL80" s="82"/>
      <c r="AM80" s="83"/>
      <c r="AN80" s="84"/>
      <c r="AO80" s="84"/>
      <c r="AP80" s="84"/>
      <c r="AQ80" s="84"/>
      <c r="AR80" s="82"/>
      <c r="AS80" s="83"/>
      <c r="AT80" s="84"/>
      <c r="AU80" s="84"/>
      <c r="AV80" s="84"/>
      <c r="AW80" s="82"/>
      <c r="AX80" s="83"/>
      <c r="AY80" s="84"/>
      <c r="AZ80" s="84"/>
      <c r="BA80" s="82"/>
      <c r="BB80" s="83"/>
      <c r="BC80" s="84"/>
      <c r="BD80" s="84"/>
      <c r="BE80" s="84"/>
      <c r="BF80" s="84"/>
      <c r="BG80" s="84"/>
      <c r="BH80" s="84"/>
      <c r="BI80" s="84"/>
      <c r="BJ80" s="84"/>
      <c r="BK80" s="84"/>
      <c r="BL80" s="84"/>
      <c r="BM80" s="82"/>
      <c r="BN80" s="83"/>
      <c r="BO80" s="84"/>
      <c r="BP80" s="84"/>
      <c r="BQ80" s="84"/>
      <c r="BR80" s="84"/>
      <c r="BS80" s="84"/>
      <c r="BT80" s="84"/>
      <c r="BU80" s="84"/>
      <c r="BV80" s="84"/>
      <c r="BW80" s="84"/>
      <c r="BX80" s="84"/>
      <c r="BY80" s="84"/>
      <c r="BZ80" s="84"/>
      <c r="CA80" s="84"/>
      <c r="CB80" s="84"/>
      <c r="CC80" s="84"/>
      <c r="CD80" s="84"/>
      <c r="CE80" s="84"/>
      <c r="CF80" s="84"/>
      <c r="CG80" s="84"/>
      <c r="CH80" s="82"/>
      <c r="CI80" s="83"/>
      <c r="CJ80" s="84"/>
      <c r="CK80" s="84"/>
      <c r="CL80" s="82"/>
      <c r="CM80" s="83"/>
      <c r="CN80" s="84"/>
      <c r="CO80" s="84"/>
      <c r="CP80" s="84"/>
      <c r="CQ80" s="82"/>
      <c r="CR80" s="82"/>
      <c r="CS80" s="100"/>
      <c r="CT80" s="121" t="str">
        <f t="shared" si="5"/>
        <v>ok</v>
      </c>
      <c r="CU80" s="122">
        <f t="shared" si="4"/>
        <v>0</v>
      </c>
      <c r="CV80" s="84"/>
      <c r="CW80" s="84"/>
    </row>
    <row r="81" spans="1:101">
      <c r="A81" s="81"/>
      <c r="B81" s="418"/>
      <c r="D81" s="82"/>
      <c r="E81" s="83"/>
      <c r="F81" s="84"/>
      <c r="G81" s="84"/>
      <c r="H81" s="84"/>
      <c r="I81" s="82"/>
      <c r="J81" s="83"/>
      <c r="K81" s="84"/>
      <c r="L81" s="84"/>
      <c r="M81" s="84"/>
      <c r="N81" s="84"/>
      <c r="O81" s="82"/>
      <c r="P81" s="83"/>
      <c r="Q81" s="84"/>
      <c r="R81" s="84"/>
      <c r="S81" s="84"/>
      <c r="T81" s="82"/>
      <c r="U81" s="83"/>
      <c r="V81" s="84"/>
      <c r="W81" s="84"/>
      <c r="X81" s="84"/>
      <c r="Y81" s="84"/>
      <c r="Z81" s="84"/>
      <c r="AA81" s="82"/>
      <c r="AB81" s="83"/>
      <c r="AC81" s="84"/>
      <c r="AD81" s="84"/>
      <c r="AE81" s="84"/>
      <c r="AF81" s="84"/>
      <c r="AG81" s="84"/>
      <c r="AH81" s="84"/>
      <c r="AI81" s="84"/>
      <c r="AJ81" s="84"/>
      <c r="AK81" s="84"/>
      <c r="AL81" s="82"/>
      <c r="AM81" s="83"/>
      <c r="AN81" s="84"/>
      <c r="AO81" s="84"/>
      <c r="AP81" s="84"/>
      <c r="AQ81" s="84"/>
      <c r="AR81" s="82"/>
      <c r="AS81" s="83"/>
      <c r="AT81" s="84"/>
      <c r="AU81" s="84"/>
      <c r="AV81" s="84"/>
      <c r="AW81" s="82"/>
      <c r="AX81" s="83"/>
      <c r="AY81" s="84"/>
      <c r="AZ81" s="84"/>
      <c r="BA81" s="82"/>
      <c r="BB81" s="83"/>
      <c r="BC81" s="84"/>
      <c r="BD81" s="84"/>
      <c r="BE81" s="84"/>
      <c r="BF81" s="84"/>
      <c r="BG81" s="84"/>
      <c r="BH81" s="84"/>
      <c r="BI81" s="84"/>
      <c r="BJ81" s="84"/>
      <c r="BK81" s="84"/>
      <c r="BL81" s="84"/>
      <c r="BM81" s="82"/>
      <c r="BN81" s="83"/>
      <c r="BO81" s="84"/>
      <c r="BP81" s="84"/>
      <c r="BQ81" s="84"/>
      <c r="BR81" s="84"/>
      <c r="BS81" s="84"/>
      <c r="BT81" s="84"/>
      <c r="BU81" s="84"/>
      <c r="BV81" s="84"/>
      <c r="BW81" s="84"/>
      <c r="BX81" s="84"/>
      <c r="BY81" s="84"/>
      <c r="BZ81" s="84"/>
      <c r="CA81" s="84"/>
      <c r="CB81" s="84"/>
      <c r="CC81" s="84"/>
      <c r="CD81" s="84"/>
      <c r="CE81" s="84"/>
      <c r="CF81" s="84"/>
      <c r="CG81" s="84"/>
      <c r="CH81" s="82"/>
      <c r="CI81" s="83"/>
      <c r="CJ81" s="84"/>
      <c r="CK81" s="84"/>
      <c r="CL81" s="82"/>
      <c r="CM81" s="83"/>
      <c r="CN81" s="84"/>
      <c r="CO81" s="84"/>
      <c r="CP81" s="84"/>
      <c r="CQ81" s="82"/>
      <c r="CR81" s="82"/>
      <c r="CS81" s="100"/>
      <c r="CT81" s="121" t="str">
        <f t="shared" si="5"/>
        <v>ok</v>
      </c>
      <c r="CU81" s="122">
        <f t="shared" si="4"/>
        <v>0</v>
      </c>
      <c r="CV81" s="84"/>
      <c r="CW81" s="84"/>
    </row>
    <row r="82" spans="1:101">
      <c r="A82" s="81"/>
      <c r="B82" s="418"/>
      <c r="D82" s="82"/>
      <c r="E82" s="83"/>
      <c r="F82" s="84"/>
      <c r="G82" s="84"/>
      <c r="H82" s="84"/>
      <c r="I82" s="82"/>
      <c r="J82" s="83"/>
      <c r="K82" s="84"/>
      <c r="L82" s="84"/>
      <c r="M82" s="84"/>
      <c r="N82" s="84"/>
      <c r="O82" s="82"/>
      <c r="P82" s="83"/>
      <c r="Q82" s="84"/>
      <c r="R82" s="84"/>
      <c r="S82" s="84"/>
      <c r="T82" s="82"/>
      <c r="U82" s="83"/>
      <c r="V82" s="84"/>
      <c r="W82" s="84"/>
      <c r="X82" s="84"/>
      <c r="Y82" s="84"/>
      <c r="Z82" s="84"/>
      <c r="AA82" s="82"/>
      <c r="AB82" s="83"/>
      <c r="AC82" s="84"/>
      <c r="AD82" s="84"/>
      <c r="AE82" s="84"/>
      <c r="AF82" s="84"/>
      <c r="AG82" s="84"/>
      <c r="AH82" s="84"/>
      <c r="AI82" s="84"/>
      <c r="AJ82" s="84"/>
      <c r="AK82" s="84"/>
      <c r="AL82" s="82"/>
      <c r="AM82" s="83"/>
      <c r="AN82" s="84"/>
      <c r="AO82" s="84"/>
      <c r="AP82" s="84"/>
      <c r="AQ82" s="84"/>
      <c r="AR82" s="82"/>
      <c r="AS82" s="83"/>
      <c r="AT82" s="84"/>
      <c r="AU82" s="84"/>
      <c r="AV82" s="84"/>
      <c r="AW82" s="82"/>
      <c r="AX82" s="83"/>
      <c r="AY82" s="84"/>
      <c r="AZ82" s="84"/>
      <c r="BA82" s="82"/>
      <c r="BB82" s="83"/>
      <c r="BC82" s="84"/>
      <c r="BD82" s="84"/>
      <c r="BE82" s="84"/>
      <c r="BF82" s="84"/>
      <c r="BG82" s="84"/>
      <c r="BH82" s="84"/>
      <c r="BI82" s="84"/>
      <c r="BJ82" s="84"/>
      <c r="BK82" s="84"/>
      <c r="BL82" s="84"/>
      <c r="BM82" s="82"/>
      <c r="BN82" s="83"/>
      <c r="BO82" s="84"/>
      <c r="BP82" s="84"/>
      <c r="BQ82" s="84"/>
      <c r="BR82" s="84"/>
      <c r="BS82" s="84"/>
      <c r="BT82" s="84"/>
      <c r="BU82" s="84"/>
      <c r="BV82" s="84"/>
      <c r="BW82" s="84"/>
      <c r="BX82" s="84"/>
      <c r="BY82" s="84"/>
      <c r="BZ82" s="84"/>
      <c r="CA82" s="84"/>
      <c r="CB82" s="84"/>
      <c r="CC82" s="84"/>
      <c r="CD82" s="84"/>
      <c r="CE82" s="84"/>
      <c r="CF82" s="84"/>
      <c r="CG82" s="84"/>
      <c r="CH82" s="82"/>
      <c r="CI82" s="83"/>
      <c r="CJ82" s="84"/>
      <c r="CK82" s="84"/>
      <c r="CL82" s="82"/>
      <c r="CM82" s="83"/>
      <c r="CN82" s="84"/>
      <c r="CO82" s="84"/>
      <c r="CP82" s="84"/>
      <c r="CQ82" s="82"/>
      <c r="CR82" s="82"/>
      <c r="CS82" s="100"/>
      <c r="CT82" s="121" t="str">
        <f t="shared" si="5"/>
        <v>ok</v>
      </c>
      <c r="CU82" s="122">
        <f t="shared" si="4"/>
        <v>0</v>
      </c>
      <c r="CV82" s="84"/>
      <c r="CW82" s="84"/>
    </row>
    <row r="83" spans="1:101">
      <c r="A83" s="81"/>
      <c r="B83" s="418"/>
      <c r="D83" s="82"/>
      <c r="E83" s="83"/>
      <c r="F83" s="84"/>
      <c r="G83" s="84"/>
      <c r="H83" s="84"/>
      <c r="I83" s="82"/>
      <c r="J83" s="83"/>
      <c r="K83" s="84"/>
      <c r="L83" s="84"/>
      <c r="M83" s="84"/>
      <c r="N83" s="84"/>
      <c r="O83" s="82"/>
      <c r="P83" s="83"/>
      <c r="Q83" s="84"/>
      <c r="R83" s="84"/>
      <c r="S83" s="84"/>
      <c r="T83" s="82"/>
      <c r="U83" s="83"/>
      <c r="V83" s="84"/>
      <c r="W83" s="84"/>
      <c r="X83" s="84"/>
      <c r="Y83" s="84"/>
      <c r="Z83" s="84"/>
      <c r="AA83" s="82"/>
      <c r="AB83" s="83"/>
      <c r="AC83" s="84"/>
      <c r="AD83" s="84"/>
      <c r="AE83" s="84"/>
      <c r="AF83" s="84"/>
      <c r="AG83" s="84"/>
      <c r="AH83" s="84"/>
      <c r="AI83" s="84"/>
      <c r="AJ83" s="84"/>
      <c r="AK83" s="84"/>
      <c r="AL83" s="82"/>
      <c r="AM83" s="83"/>
      <c r="AN83" s="84"/>
      <c r="AO83" s="84"/>
      <c r="AP83" s="84"/>
      <c r="AQ83" s="84"/>
      <c r="AR83" s="82"/>
      <c r="AS83" s="83"/>
      <c r="AT83" s="84"/>
      <c r="AU83" s="84"/>
      <c r="AV83" s="84"/>
      <c r="AW83" s="82"/>
      <c r="AX83" s="83"/>
      <c r="AY83" s="84"/>
      <c r="AZ83" s="84"/>
      <c r="BA83" s="82"/>
      <c r="BB83" s="83"/>
      <c r="BC83" s="84"/>
      <c r="BD83" s="84"/>
      <c r="BE83" s="84"/>
      <c r="BF83" s="84"/>
      <c r="BG83" s="84"/>
      <c r="BH83" s="84"/>
      <c r="BI83" s="84"/>
      <c r="BJ83" s="84"/>
      <c r="BK83" s="84"/>
      <c r="BL83" s="84"/>
      <c r="BM83" s="82"/>
      <c r="BN83" s="83"/>
      <c r="BO83" s="84"/>
      <c r="BP83" s="84"/>
      <c r="BQ83" s="84"/>
      <c r="BR83" s="84"/>
      <c r="BS83" s="84"/>
      <c r="BT83" s="84"/>
      <c r="BU83" s="84"/>
      <c r="BV83" s="84"/>
      <c r="BW83" s="84"/>
      <c r="BX83" s="84"/>
      <c r="BY83" s="84"/>
      <c r="BZ83" s="84"/>
      <c r="CA83" s="84"/>
      <c r="CB83" s="84"/>
      <c r="CC83" s="84"/>
      <c r="CD83" s="84"/>
      <c r="CE83" s="84"/>
      <c r="CF83" s="84"/>
      <c r="CG83" s="84"/>
      <c r="CH83" s="82"/>
      <c r="CI83" s="83"/>
      <c r="CJ83" s="84"/>
      <c r="CK83" s="84"/>
      <c r="CL83" s="82"/>
      <c r="CM83" s="83"/>
      <c r="CN83" s="84"/>
      <c r="CO83" s="84"/>
      <c r="CP83" s="84"/>
      <c r="CQ83" s="82"/>
      <c r="CR83" s="82"/>
      <c r="CS83" s="100"/>
      <c r="CT83" s="121" t="str">
        <f t="shared" si="5"/>
        <v>ok</v>
      </c>
      <c r="CU83" s="122">
        <f t="shared" si="4"/>
        <v>0</v>
      </c>
      <c r="CV83" s="84"/>
      <c r="CW83" s="84"/>
    </row>
    <row r="84" spans="1:101">
      <c r="A84" s="81"/>
      <c r="B84" s="418"/>
      <c r="D84" s="82"/>
      <c r="E84" s="83"/>
      <c r="F84" s="84"/>
      <c r="G84" s="84"/>
      <c r="H84" s="84"/>
      <c r="I84" s="82"/>
      <c r="J84" s="83"/>
      <c r="K84" s="84"/>
      <c r="L84" s="84"/>
      <c r="M84" s="84"/>
      <c r="N84" s="84"/>
      <c r="O84" s="82"/>
      <c r="P84" s="83"/>
      <c r="Q84" s="84"/>
      <c r="R84" s="84"/>
      <c r="S84" s="84"/>
      <c r="T84" s="82"/>
      <c r="U84" s="83"/>
      <c r="V84" s="84"/>
      <c r="W84" s="84"/>
      <c r="X84" s="84"/>
      <c r="Y84" s="84"/>
      <c r="Z84" s="84"/>
      <c r="AA84" s="82"/>
      <c r="AB84" s="83"/>
      <c r="AC84" s="84"/>
      <c r="AD84" s="84"/>
      <c r="AE84" s="84"/>
      <c r="AF84" s="84"/>
      <c r="AG84" s="84"/>
      <c r="AH84" s="84"/>
      <c r="AI84" s="84"/>
      <c r="AJ84" s="84"/>
      <c r="AK84" s="84"/>
      <c r="AL84" s="82"/>
      <c r="AM84" s="83"/>
      <c r="AN84" s="84"/>
      <c r="AO84" s="84"/>
      <c r="AP84" s="84"/>
      <c r="AQ84" s="84"/>
      <c r="AR84" s="82"/>
      <c r="AS84" s="83"/>
      <c r="AT84" s="84"/>
      <c r="AU84" s="84"/>
      <c r="AV84" s="84"/>
      <c r="AW84" s="82"/>
      <c r="AX84" s="83"/>
      <c r="AY84" s="84"/>
      <c r="AZ84" s="84"/>
      <c r="BA84" s="82"/>
      <c r="BB84" s="83"/>
      <c r="BC84" s="84"/>
      <c r="BD84" s="84"/>
      <c r="BE84" s="84"/>
      <c r="BF84" s="84"/>
      <c r="BG84" s="84"/>
      <c r="BH84" s="84"/>
      <c r="BI84" s="84"/>
      <c r="BJ84" s="84"/>
      <c r="BK84" s="84"/>
      <c r="BL84" s="84"/>
      <c r="BM84" s="82"/>
      <c r="BN84" s="83"/>
      <c r="BO84" s="84"/>
      <c r="BP84" s="84"/>
      <c r="BQ84" s="84"/>
      <c r="BR84" s="84"/>
      <c r="BS84" s="84"/>
      <c r="BT84" s="84"/>
      <c r="BU84" s="84"/>
      <c r="BV84" s="84"/>
      <c r="BW84" s="84"/>
      <c r="BX84" s="84"/>
      <c r="BY84" s="84"/>
      <c r="BZ84" s="84"/>
      <c r="CA84" s="84"/>
      <c r="CB84" s="84"/>
      <c r="CC84" s="84"/>
      <c r="CD84" s="84"/>
      <c r="CE84" s="84"/>
      <c r="CF84" s="84"/>
      <c r="CG84" s="84"/>
      <c r="CH84" s="82"/>
      <c r="CI84" s="83"/>
      <c r="CJ84" s="84"/>
      <c r="CK84" s="84"/>
      <c r="CL84" s="82"/>
      <c r="CM84" s="83"/>
      <c r="CN84" s="84"/>
      <c r="CO84" s="84"/>
      <c r="CP84" s="84"/>
      <c r="CQ84" s="82"/>
      <c r="CR84" s="82"/>
      <c r="CS84" s="100"/>
      <c r="CT84" s="121" t="str">
        <f t="shared" si="5"/>
        <v>ok</v>
      </c>
      <c r="CU84" s="122">
        <f t="shared" si="4"/>
        <v>0</v>
      </c>
      <c r="CV84" s="84"/>
      <c r="CW84" s="84"/>
    </row>
    <row r="85" spans="1:101">
      <c r="A85" s="81"/>
      <c r="B85" s="418"/>
      <c r="D85" s="82"/>
      <c r="E85" s="83"/>
      <c r="F85" s="84"/>
      <c r="G85" s="84"/>
      <c r="H85" s="84"/>
      <c r="I85" s="82"/>
      <c r="J85" s="83"/>
      <c r="K85" s="84"/>
      <c r="L85" s="84"/>
      <c r="M85" s="84"/>
      <c r="N85" s="84"/>
      <c r="O85" s="82"/>
      <c r="P85" s="83"/>
      <c r="Q85" s="84"/>
      <c r="R85" s="84"/>
      <c r="S85" s="84"/>
      <c r="T85" s="82"/>
      <c r="U85" s="83"/>
      <c r="V85" s="84"/>
      <c r="W85" s="84"/>
      <c r="X85" s="84"/>
      <c r="Y85" s="84"/>
      <c r="Z85" s="84"/>
      <c r="AA85" s="82"/>
      <c r="AB85" s="83"/>
      <c r="AC85" s="84"/>
      <c r="AD85" s="84"/>
      <c r="AE85" s="84"/>
      <c r="AF85" s="84"/>
      <c r="AG85" s="84"/>
      <c r="AH85" s="84"/>
      <c r="AI85" s="84"/>
      <c r="AJ85" s="84"/>
      <c r="AK85" s="84"/>
      <c r="AL85" s="82"/>
      <c r="AM85" s="83"/>
      <c r="AN85" s="84"/>
      <c r="AO85" s="84"/>
      <c r="AP85" s="84"/>
      <c r="AQ85" s="84"/>
      <c r="AR85" s="82"/>
      <c r="AS85" s="83"/>
      <c r="AT85" s="84"/>
      <c r="AU85" s="84"/>
      <c r="AV85" s="84"/>
      <c r="AW85" s="82"/>
      <c r="AX85" s="83"/>
      <c r="AY85" s="84"/>
      <c r="AZ85" s="84"/>
      <c r="BA85" s="82"/>
      <c r="BB85" s="83"/>
      <c r="BC85" s="84"/>
      <c r="BD85" s="84"/>
      <c r="BE85" s="84"/>
      <c r="BF85" s="84"/>
      <c r="BG85" s="84"/>
      <c r="BH85" s="84"/>
      <c r="BI85" s="84"/>
      <c r="BJ85" s="84"/>
      <c r="BK85" s="84"/>
      <c r="BL85" s="84"/>
      <c r="BM85" s="82"/>
      <c r="BN85" s="83"/>
      <c r="BO85" s="84"/>
      <c r="BP85" s="84"/>
      <c r="BQ85" s="84"/>
      <c r="BR85" s="84"/>
      <c r="BS85" s="84"/>
      <c r="BT85" s="84"/>
      <c r="BU85" s="84"/>
      <c r="BV85" s="84"/>
      <c r="BW85" s="84"/>
      <c r="BX85" s="84"/>
      <c r="BY85" s="84"/>
      <c r="BZ85" s="84"/>
      <c r="CA85" s="84"/>
      <c r="CB85" s="84"/>
      <c r="CC85" s="84"/>
      <c r="CD85" s="84"/>
      <c r="CE85" s="84"/>
      <c r="CF85" s="84"/>
      <c r="CG85" s="84"/>
      <c r="CH85" s="82"/>
      <c r="CI85" s="83"/>
      <c r="CJ85" s="84"/>
      <c r="CK85" s="84"/>
      <c r="CL85" s="82"/>
      <c r="CM85" s="83"/>
      <c r="CN85" s="84"/>
      <c r="CO85" s="84"/>
      <c r="CP85" s="84"/>
      <c r="CQ85" s="82"/>
      <c r="CR85" s="82"/>
      <c r="CS85" s="100"/>
      <c r="CT85" s="121" t="str">
        <f t="shared" si="5"/>
        <v>ok</v>
      </c>
      <c r="CU85" s="122">
        <f t="shared" si="4"/>
        <v>0</v>
      </c>
      <c r="CV85" s="84"/>
      <c r="CW85" s="84"/>
    </row>
    <row r="86" spans="1:101">
      <c r="A86" s="81"/>
      <c r="B86" s="418"/>
      <c r="D86" s="82"/>
      <c r="E86" s="83"/>
      <c r="F86" s="84"/>
      <c r="G86" s="84"/>
      <c r="H86" s="84"/>
      <c r="I86" s="82"/>
      <c r="J86" s="83"/>
      <c r="K86" s="84"/>
      <c r="L86" s="84"/>
      <c r="M86" s="84"/>
      <c r="N86" s="84"/>
      <c r="O86" s="82"/>
      <c r="P86" s="83"/>
      <c r="Q86" s="84"/>
      <c r="R86" s="84"/>
      <c r="S86" s="84"/>
      <c r="T86" s="82"/>
      <c r="U86" s="83"/>
      <c r="V86" s="84"/>
      <c r="W86" s="84"/>
      <c r="X86" s="84"/>
      <c r="Y86" s="84"/>
      <c r="Z86" s="84"/>
      <c r="AA86" s="82"/>
      <c r="AB86" s="83"/>
      <c r="AC86" s="84"/>
      <c r="AD86" s="84"/>
      <c r="AE86" s="84"/>
      <c r="AF86" s="84"/>
      <c r="AG86" s="84"/>
      <c r="AH86" s="84"/>
      <c r="AI86" s="84"/>
      <c r="AJ86" s="84"/>
      <c r="AK86" s="84"/>
      <c r="AL86" s="82"/>
      <c r="AM86" s="83"/>
      <c r="AN86" s="84"/>
      <c r="AO86" s="84"/>
      <c r="AP86" s="84"/>
      <c r="AQ86" s="84"/>
      <c r="AR86" s="82"/>
      <c r="AS86" s="83"/>
      <c r="AT86" s="84"/>
      <c r="AU86" s="84"/>
      <c r="AV86" s="84"/>
      <c r="AW86" s="82"/>
      <c r="AX86" s="83"/>
      <c r="AY86" s="84"/>
      <c r="AZ86" s="84"/>
      <c r="BA86" s="82"/>
      <c r="BB86" s="83"/>
      <c r="BC86" s="84"/>
      <c r="BD86" s="84"/>
      <c r="BE86" s="84"/>
      <c r="BF86" s="84"/>
      <c r="BG86" s="84"/>
      <c r="BH86" s="84"/>
      <c r="BI86" s="84"/>
      <c r="BJ86" s="84"/>
      <c r="BK86" s="84"/>
      <c r="BL86" s="84"/>
      <c r="BM86" s="82"/>
      <c r="BN86" s="83"/>
      <c r="BO86" s="84"/>
      <c r="BP86" s="84"/>
      <c r="BQ86" s="84"/>
      <c r="BR86" s="84"/>
      <c r="BS86" s="84"/>
      <c r="BT86" s="84"/>
      <c r="BU86" s="84"/>
      <c r="BV86" s="84"/>
      <c r="BW86" s="84"/>
      <c r="BX86" s="84"/>
      <c r="BY86" s="84"/>
      <c r="BZ86" s="84"/>
      <c r="CA86" s="84"/>
      <c r="CB86" s="84"/>
      <c r="CC86" s="84"/>
      <c r="CD86" s="84"/>
      <c r="CE86" s="84"/>
      <c r="CF86" s="84"/>
      <c r="CG86" s="84"/>
      <c r="CH86" s="82"/>
      <c r="CI86" s="83"/>
      <c r="CJ86" s="84"/>
      <c r="CK86" s="84"/>
      <c r="CL86" s="82"/>
      <c r="CM86" s="83"/>
      <c r="CN86" s="84"/>
      <c r="CO86" s="84"/>
      <c r="CP86" s="84"/>
      <c r="CQ86" s="82"/>
      <c r="CR86" s="82"/>
      <c r="CS86" s="100"/>
      <c r="CT86" s="121" t="str">
        <f t="shared" si="5"/>
        <v>ok</v>
      </c>
      <c r="CU86" s="122">
        <f t="shared" si="4"/>
        <v>0</v>
      </c>
      <c r="CV86" s="84"/>
      <c r="CW86" s="84"/>
    </row>
    <row r="87" spans="1:101">
      <c r="A87" s="81"/>
      <c r="B87" s="418"/>
      <c r="D87" s="82"/>
      <c r="E87" s="83"/>
      <c r="F87" s="84"/>
      <c r="G87" s="84"/>
      <c r="H87" s="84"/>
      <c r="I87" s="82"/>
      <c r="J87" s="83"/>
      <c r="K87" s="84"/>
      <c r="L87" s="84"/>
      <c r="M87" s="84"/>
      <c r="N87" s="84"/>
      <c r="O87" s="82"/>
      <c r="P87" s="83"/>
      <c r="Q87" s="84"/>
      <c r="R87" s="84"/>
      <c r="S87" s="84"/>
      <c r="T87" s="82"/>
      <c r="U87" s="83"/>
      <c r="V87" s="84"/>
      <c r="W87" s="84"/>
      <c r="X87" s="84"/>
      <c r="Y87" s="84"/>
      <c r="Z87" s="84"/>
      <c r="AA87" s="82"/>
      <c r="AB87" s="83"/>
      <c r="AC87" s="84"/>
      <c r="AD87" s="84"/>
      <c r="AE87" s="84"/>
      <c r="AF87" s="84"/>
      <c r="AG87" s="84"/>
      <c r="AH87" s="84"/>
      <c r="AI87" s="84"/>
      <c r="AJ87" s="84"/>
      <c r="AK87" s="84"/>
      <c r="AL87" s="82"/>
      <c r="AM87" s="83"/>
      <c r="AN87" s="84"/>
      <c r="AO87" s="84"/>
      <c r="AP87" s="84"/>
      <c r="AQ87" s="84"/>
      <c r="AR87" s="82"/>
      <c r="AS87" s="83"/>
      <c r="AT87" s="84"/>
      <c r="AU87" s="84"/>
      <c r="AV87" s="84"/>
      <c r="AW87" s="82"/>
      <c r="AX87" s="83"/>
      <c r="AY87" s="84"/>
      <c r="AZ87" s="84"/>
      <c r="BA87" s="82"/>
      <c r="BB87" s="83"/>
      <c r="BC87" s="84"/>
      <c r="BD87" s="84"/>
      <c r="BE87" s="84"/>
      <c r="BF87" s="84"/>
      <c r="BG87" s="84"/>
      <c r="BH87" s="84"/>
      <c r="BI87" s="84"/>
      <c r="BJ87" s="84"/>
      <c r="BK87" s="84"/>
      <c r="BL87" s="84"/>
      <c r="BM87" s="82"/>
      <c r="BN87" s="83"/>
      <c r="BO87" s="84"/>
      <c r="BP87" s="84"/>
      <c r="BQ87" s="84"/>
      <c r="BR87" s="84"/>
      <c r="BS87" s="84"/>
      <c r="BT87" s="84"/>
      <c r="BU87" s="84"/>
      <c r="BV87" s="84"/>
      <c r="BW87" s="84"/>
      <c r="BX87" s="84"/>
      <c r="BY87" s="84"/>
      <c r="BZ87" s="84"/>
      <c r="CA87" s="84"/>
      <c r="CB87" s="84"/>
      <c r="CC87" s="84"/>
      <c r="CD87" s="84"/>
      <c r="CE87" s="84"/>
      <c r="CF87" s="84"/>
      <c r="CG87" s="84"/>
      <c r="CH87" s="82"/>
      <c r="CI87" s="83"/>
      <c r="CJ87" s="84"/>
      <c r="CK87" s="84"/>
      <c r="CL87" s="82"/>
      <c r="CM87" s="83"/>
      <c r="CN87" s="84"/>
      <c r="CO87" s="84"/>
      <c r="CP87" s="84"/>
      <c r="CQ87" s="82"/>
      <c r="CR87" s="82"/>
      <c r="CS87" s="100"/>
      <c r="CT87" s="121" t="str">
        <f t="shared" si="5"/>
        <v>ok</v>
      </c>
      <c r="CU87" s="122">
        <f t="shared" si="4"/>
        <v>0</v>
      </c>
      <c r="CV87" s="84"/>
      <c r="CW87" s="84"/>
    </row>
    <row r="88" spans="1:101">
      <c r="A88" s="81"/>
      <c r="B88" s="418"/>
      <c r="D88" s="82"/>
      <c r="E88" s="83"/>
      <c r="F88" s="84"/>
      <c r="G88" s="84"/>
      <c r="H88" s="84"/>
      <c r="I88" s="82"/>
      <c r="J88" s="83"/>
      <c r="K88" s="84"/>
      <c r="L88" s="84"/>
      <c r="M88" s="84"/>
      <c r="N88" s="84"/>
      <c r="O88" s="82"/>
      <c r="P88" s="83"/>
      <c r="Q88" s="84"/>
      <c r="R88" s="84"/>
      <c r="S88" s="84"/>
      <c r="T88" s="82"/>
      <c r="U88" s="83"/>
      <c r="V88" s="84"/>
      <c r="W88" s="84"/>
      <c r="X88" s="84"/>
      <c r="Y88" s="84"/>
      <c r="Z88" s="84"/>
      <c r="AA88" s="82"/>
      <c r="AB88" s="83"/>
      <c r="AC88" s="84"/>
      <c r="AD88" s="84"/>
      <c r="AE88" s="84"/>
      <c r="AF88" s="84"/>
      <c r="AG88" s="84"/>
      <c r="AH88" s="84"/>
      <c r="AI88" s="84"/>
      <c r="AJ88" s="84"/>
      <c r="AK88" s="84"/>
      <c r="AL88" s="82"/>
      <c r="AM88" s="83"/>
      <c r="AN88" s="84"/>
      <c r="AO88" s="84"/>
      <c r="AP88" s="84"/>
      <c r="AQ88" s="84"/>
      <c r="AR88" s="82"/>
      <c r="AS88" s="83"/>
      <c r="AT88" s="84"/>
      <c r="AU88" s="84"/>
      <c r="AV88" s="84"/>
      <c r="AW88" s="82"/>
      <c r="AX88" s="83"/>
      <c r="AY88" s="84"/>
      <c r="AZ88" s="84"/>
      <c r="BA88" s="82"/>
      <c r="BB88" s="83"/>
      <c r="BC88" s="84"/>
      <c r="BD88" s="84"/>
      <c r="BE88" s="84"/>
      <c r="BF88" s="84"/>
      <c r="BG88" s="84"/>
      <c r="BH88" s="84"/>
      <c r="BI88" s="84"/>
      <c r="BJ88" s="84"/>
      <c r="BK88" s="84"/>
      <c r="BL88" s="84"/>
      <c r="BM88" s="82"/>
      <c r="BN88" s="83"/>
      <c r="BO88" s="84"/>
      <c r="BP88" s="84"/>
      <c r="BQ88" s="84"/>
      <c r="BR88" s="84"/>
      <c r="BS88" s="84"/>
      <c r="BT88" s="84"/>
      <c r="BU88" s="84"/>
      <c r="BV88" s="84"/>
      <c r="BW88" s="84"/>
      <c r="BX88" s="84"/>
      <c r="BY88" s="84"/>
      <c r="BZ88" s="84"/>
      <c r="CA88" s="84"/>
      <c r="CB88" s="84"/>
      <c r="CC88" s="84"/>
      <c r="CD88" s="84"/>
      <c r="CE88" s="84"/>
      <c r="CF88" s="84"/>
      <c r="CG88" s="84"/>
      <c r="CH88" s="82"/>
      <c r="CI88" s="83"/>
      <c r="CJ88" s="84"/>
      <c r="CK88" s="84"/>
      <c r="CL88" s="82"/>
      <c r="CM88" s="83"/>
      <c r="CN88" s="84"/>
      <c r="CO88" s="84"/>
      <c r="CP88" s="84"/>
      <c r="CQ88" s="82"/>
      <c r="CR88" s="82"/>
      <c r="CS88" s="100"/>
      <c r="CT88" s="121" t="str">
        <f t="shared" si="5"/>
        <v>ok</v>
      </c>
      <c r="CU88" s="122">
        <f t="shared" si="4"/>
        <v>0</v>
      </c>
      <c r="CV88" s="84"/>
      <c r="CW88" s="84"/>
    </row>
    <row r="89" spans="1:101">
      <c r="A89" s="81"/>
      <c r="B89" s="418"/>
      <c r="D89" s="82"/>
      <c r="E89" s="83"/>
      <c r="F89" s="84"/>
      <c r="G89" s="84"/>
      <c r="H89" s="84"/>
      <c r="I89" s="82"/>
      <c r="J89" s="83"/>
      <c r="K89" s="84"/>
      <c r="L89" s="84"/>
      <c r="M89" s="84"/>
      <c r="N89" s="84"/>
      <c r="O89" s="82"/>
      <c r="P89" s="83"/>
      <c r="Q89" s="84"/>
      <c r="R89" s="84"/>
      <c r="S89" s="84"/>
      <c r="T89" s="82"/>
      <c r="U89" s="83"/>
      <c r="V89" s="84"/>
      <c r="W89" s="84"/>
      <c r="X89" s="84"/>
      <c r="Y89" s="84"/>
      <c r="Z89" s="84"/>
      <c r="AA89" s="82"/>
      <c r="AB89" s="83"/>
      <c r="AC89" s="84"/>
      <c r="AD89" s="84"/>
      <c r="AE89" s="84"/>
      <c r="AF89" s="84"/>
      <c r="AG89" s="84"/>
      <c r="AH89" s="84"/>
      <c r="AI89" s="84"/>
      <c r="AJ89" s="84"/>
      <c r="AK89" s="84"/>
      <c r="AL89" s="82"/>
      <c r="AM89" s="83"/>
      <c r="AN89" s="84"/>
      <c r="AO89" s="84"/>
      <c r="AP89" s="84"/>
      <c r="AQ89" s="84"/>
      <c r="AR89" s="82"/>
      <c r="AS89" s="83"/>
      <c r="AT89" s="84"/>
      <c r="AU89" s="84"/>
      <c r="AV89" s="84"/>
      <c r="AW89" s="82"/>
      <c r="AX89" s="83"/>
      <c r="AY89" s="84"/>
      <c r="AZ89" s="84"/>
      <c r="BA89" s="82"/>
      <c r="BB89" s="83"/>
      <c r="BC89" s="84"/>
      <c r="BD89" s="84"/>
      <c r="BE89" s="84"/>
      <c r="BF89" s="84"/>
      <c r="BG89" s="84"/>
      <c r="BH89" s="84"/>
      <c r="BI89" s="84"/>
      <c r="BJ89" s="84"/>
      <c r="BK89" s="84"/>
      <c r="BL89" s="84"/>
      <c r="BM89" s="82"/>
      <c r="BN89" s="83"/>
      <c r="BO89" s="84"/>
      <c r="BP89" s="84"/>
      <c r="BQ89" s="84"/>
      <c r="BR89" s="84"/>
      <c r="BS89" s="84"/>
      <c r="BT89" s="84"/>
      <c r="BU89" s="84"/>
      <c r="BV89" s="84"/>
      <c r="BW89" s="84"/>
      <c r="BX89" s="84"/>
      <c r="BY89" s="84"/>
      <c r="BZ89" s="84"/>
      <c r="CA89" s="84"/>
      <c r="CB89" s="84"/>
      <c r="CC89" s="84"/>
      <c r="CD89" s="84"/>
      <c r="CE89" s="84"/>
      <c r="CF89" s="84"/>
      <c r="CG89" s="84"/>
      <c r="CH89" s="82"/>
      <c r="CI89" s="83"/>
      <c r="CJ89" s="84"/>
      <c r="CK89" s="84"/>
      <c r="CL89" s="82"/>
      <c r="CM89" s="83"/>
      <c r="CN89" s="84"/>
      <c r="CO89" s="84"/>
      <c r="CP89" s="84"/>
      <c r="CQ89" s="82"/>
      <c r="CR89" s="82"/>
      <c r="CS89" s="100"/>
      <c r="CT89" s="121" t="str">
        <f t="shared" si="5"/>
        <v>ok</v>
      </c>
      <c r="CU89" s="122">
        <f t="shared" si="4"/>
        <v>0</v>
      </c>
      <c r="CV89" s="84"/>
      <c r="CW89" s="84"/>
    </row>
    <row r="90" spans="1:101">
      <c r="A90" s="81"/>
      <c r="B90" s="418"/>
      <c r="D90" s="82"/>
      <c r="E90" s="83"/>
      <c r="F90" s="84"/>
      <c r="G90" s="84"/>
      <c r="H90" s="84"/>
      <c r="I90" s="82"/>
      <c r="J90" s="83"/>
      <c r="K90" s="84"/>
      <c r="L90" s="84"/>
      <c r="M90" s="84"/>
      <c r="N90" s="84"/>
      <c r="O90" s="82"/>
      <c r="P90" s="83"/>
      <c r="Q90" s="84"/>
      <c r="R90" s="84"/>
      <c r="S90" s="84"/>
      <c r="T90" s="82"/>
      <c r="U90" s="83"/>
      <c r="V90" s="84"/>
      <c r="W90" s="84"/>
      <c r="X90" s="84"/>
      <c r="Y90" s="84"/>
      <c r="Z90" s="84"/>
      <c r="AA90" s="82"/>
      <c r="AB90" s="83"/>
      <c r="AC90" s="84"/>
      <c r="AD90" s="84"/>
      <c r="AE90" s="84"/>
      <c r="AF90" s="84"/>
      <c r="AG90" s="84"/>
      <c r="AH90" s="84"/>
      <c r="AI90" s="84"/>
      <c r="AJ90" s="84"/>
      <c r="AK90" s="84"/>
      <c r="AL90" s="82"/>
      <c r="AM90" s="83"/>
      <c r="AN90" s="84"/>
      <c r="AO90" s="84"/>
      <c r="AP90" s="84"/>
      <c r="AQ90" s="84"/>
      <c r="AR90" s="82"/>
      <c r="AS90" s="83"/>
      <c r="AT90" s="84"/>
      <c r="AU90" s="84"/>
      <c r="AV90" s="84"/>
      <c r="AW90" s="82"/>
      <c r="AX90" s="83"/>
      <c r="AY90" s="84"/>
      <c r="AZ90" s="84"/>
      <c r="BA90" s="82"/>
      <c r="BB90" s="83"/>
      <c r="BC90" s="84"/>
      <c r="BD90" s="84"/>
      <c r="BE90" s="84"/>
      <c r="BF90" s="84"/>
      <c r="BG90" s="84"/>
      <c r="BH90" s="84"/>
      <c r="BI90" s="84"/>
      <c r="BJ90" s="84"/>
      <c r="BK90" s="84"/>
      <c r="BL90" s="84"/>
      <c r="BM90" s="82"/>
      <c r="BN90" s="83"/>
      <c r="BO90" s="84"/>
      <c r="BP90" s="84"/>
      <c r="BQ90" s="84"/>
      <c r="BR90" s="84"/>
      <c r="BS90" s="84"/>
      <c r="BT90" s="84"/>
      <c r="BU90" s="84"/>
      <c r="BV90" s="84"/>
      <c r="BW90" s="84"/>
      <c r="BX90" s="84"/>
      <c r="BY90" s="84"/>
      <c r="BZ90" s="84"/>
      <c r="CA90" s="84"/>
      <c r="CB90" s="84"/>
      <c r="CC90" s="84"/>
      <c r="CD90" s="84"/>
      <c r="CE90" s="84"/>
      <c r="CF90" s="84"/>
      <c r="CG90" s="84"/>
      <c r="CH90" s="82"/>
      <c r="CI90" s="83"/>
      <c r="CJ90" s="84"/>
      <c r="CK90" s="84"/>
      <c r="CL90" s="82"/>
      <c r="CM90" s="83"/>
      <c r="CN90" s="84"/>
      <c r="CO90" s="84"/>
      <c r="CP90" s="84"/>
      <c r="CQ90" s="82"/>
      <c r="CR90" s="82"/>
      <c r="CS90" s="100"/>
      <c r="CT90" s="121" t="str">
        <f t="shared" si="5"/>
        <v>ok</v>
      </c>
      <c r="CU90" s="122">
        <f t="shared" si="4"/>
        <v>0</v>
      </c>
      <c r="CV90" s="84"/>
      <c r="CW90" s="84"/>
    </row>
    <row r="91" spans="1:101" ht="15.75" thickBot="1">
      <c r="A91" s="85"/>
      <c r="B91" s="86"/>
      <c r="C91" s="86"/>
      <c r="D91" s="88"/>
      <c r="E91" s="89"/>
      <c r="F91" s="87"/>
      <c r="G91" s="87"/>
      <c r="H91" s="87"/>
      <c r="I91" s="88"/>
      <c r="J91" s="89"/>
      <c r="K91" s="87"/>
      <c r="L91" s="87"/>
      <c r="M91" s="87"/>
      <c r="N91" s="87"/>
      <c r="O91" s="88"/>
      <c r="P91" s="89"/>
      <c r="Q91" s="87"/>
      <c r="R91" s="87"/>
      <c r="S91" s="87"/>
      <c r="T91" s="88"/>
      <c r="U91" s="89"/>
      <c r="V91" s="87"/>
      <c r="W91" s="87"/>
      <c r="X91" s="87"/>
      <c r="Y91" s="87"/>
      <c r="Z91" s="87"/>
      <c r="AA91" s="88"/>
      <c r="AB91" s="89"/>
      <c r="AC91" s="87"/>
      <c r="AD91" s="87"/>
      <c r="AE91" s="87"/>
      <c r="AF91" s="87"/>
      <c r="AG91" s="87"/>
      <c r="AH91" s="87"/>
      <c r="AI91" s="87"/>
      <c r="AJ91" s="87"/>
      <c r="AK91" s="87"/>
      <c r="AL91" s="88"/>
      <c r="AM91" s="89"/>
      <c r="AN91" s="87"/>
      <c r="AO91" s="87"/>
      <c r="AP91" s="87"/>
      <c r="AQ91" s="87"/>
      <c r="AR91" s="88"/>
      <c r="AS91" s="89"/>
      <c r="AT91" s="87"/>
      <c r="AU91" s="87"/>
      <c r="AV91" s="87"/>
      <c r="AW91" s="88"/>
      <c r="AX91" s="89"/>
      <c r="AY91" s="87"/>
      <c r="AZ91" s="87"/>
      <c r="BA91" s="88"/>
      <c r="BB91" s="89"/>
      <c r="BC91" s="87"/>
      <c r="BD91" s="87"/>
      <c r="BE91" s="87"/>
      <c r="BF91" s="87"/>
      <c r="BG91" s="87"/>
      <c r="BH91" s="87"/>
      <c r="BI91" s="87"/>
      <c r="BJ91" s="87"/>
      <c r="BK91" s="87"/>
      <c r="BL91" s="87"/>
      <c r="BM91" s="88"/>
      <c r="BN91" s="89"/>
      <c r="BO91" s="87"/>
      <c r="BP91" s="87"/>
      <c r="BQ91" s="87"/>
      <c r="BR91" s="87"/>
      <c r="BS91" s="87"/>
      <c r="BT91" s="87"/>
      <c r="BU91" s="87"/>
      <c r="BV91" s="87"/>
      <c r="BW91" s="87"/>
      <c r="BX91" s="87"/>
      <c r="BY91" s="87"/>
      <c r="BZ91" s="87"/>
      <c r="CA91" s="87"/>
      <c r="CB91" s="87"/>
      <c r="CC91" s="87"/>
      <c r="CD91" s="87"/>
      <c r="CE91" s="87"/>
      <c r="CF91" s="87"/>
      <c r="CG91" s="87"/>
      <c r="CH91" s="88"/>
      <c r="CI91" s="89"/>
      <c r="CJ91" s="87"/>
      <c r="CK91" s="87"/>
      <c r="CL91" s="88"/>
      <c r="CM91" s="89"/>
      <c r="CN91" s="87"/>
      <c r="CO91" s="87"/>
      <c r="CP91" s="87"/>
      <c r="CQ91" s="88"/>
      <c r="CR91" s="88"/>
      <c r="CS91" s="101"/>
      <c r="CT91" s="121" t="str">
        <f t="shared" si="5"/>
        <v>ok</v>
      </c>
      <c r="CU91" s="122">
        <f t="shared" si="4"/>
        <v>0</v>
      </c>
      <c r="CV91" s="84"/>
      <c r="CW91" s="84"/>
    </row>
    <row r="92" spans="1:101" ht="15.75" thickBot="1">
      <c r="A92" s="97"/>
      <c r="B92" s="95"/>
      <c r="C92" s="95" t="s">
        <v>47</v>
      </c>
      <c r="D92" s="96">
        <f>ROUND(SUM(D4:D91),0)</f>
        <v>0</v>
      </c>
      <c r="E92" s="96">
        <f t="shared" ref="E92:AJ92" si="6">SUM(E4:E91)</f>
        <v>0</v>
      </c>
      <c r="F92" s="96">
        <f t="shared" si="6"/>
        <v>0</v>
      </c>
      <c r="G92" s="96">
        <f t="shared" si="6"/>
        <v>0</v>
      </c>
      <c r="H92" s="96">
        <f t="shared" si="6"/>
        <v>0</v>
      </c>
      <c r="I92" s="96">
        <f t="shared" si="6"/>
        <v>0</v>
      </c>
      <c r="J92" s="96">
        <f t="shared" si="6"/>
        <v>0</v>
      </c>
      <c r="K92" s="96">
        <f t="shared" si="6"/>
        <v>0</v>
      </c>
      <c r="L92" s="96">
        <f t="shared" si="6"/>
        <v>0</v>
      </c>
      <c r="M92" s="96">
        <f t="shared" si="6"/>
        <v>0</v>
      </c>
      <c r="N92" s="96">
        <f t="shared" si="6"/>
        <v>0</v>
      </c>
      <c r="O92" s="96">
        <f t="shared" si="6"/>
        <v>0</v>
      </c>
      <c r="P92" s="96">
        <f t="shared" si="6"/>
        <v>0</v>
      </c>
      <c r="Q92" s="96">
        <f t="shared" si="6"/>
        <v>0</v>
      </c>
      <c r="R92" s="96">
        <f t="shared" si="6"/>
        <v>0</v>
      </c>
      <c r="S92" s="96">
        <f t="shared" si="6"/>
        <v>0</v>
      </c>
      <c r="T92" s="96">
        <f t="shared" si="6"/>
        <v>0</v>
      </c>
      <c r="U92" s="96">
        <f t="shared" si="6"/>
        <v>0</v>
      </c>
      <c r="V92" s="96">
        <f t="shared" si="6"/>
        <v>0</v>
      </c>
      <c r="W92" s="96">
        <f t="shared" si="6"/>
        <v>0</v>
      </c>
      <c r="X92" s="96">
        <f t="shared" si="6"/>
        <v>0</v>
      </c>
      <c r="Y92" s="96">
        <f t="shared" si="6"/>
        <v>0</v>
      </c>
      <c r="Z92" s="96">
        <f t="shared" si="6"/>
        <v>0</v>
      </c>
      <c r="AA92" s="96">
        <f t="shared" si="6"/>
        <v>0</v>
      </c>
      <c r="AB92" s="96">
        <f t="shared" si="6"/>
        <v>0</v>
      </c>
      <c r="AC92" s="96">
        <f t="shared" si="6"/>
        <v>0</v>
      </c>
      <c r="AD92" s="96">
        <f t="shared" si="6"/>
        <v>0</v>
      </c>
      <c r="AE92" s="96">
        <f t="shared" si="6"/>
        <v>0</v>
      </c>
      <c r="AF92" s="96">
        <f t="shared" si="6"/>
        <v>0</v>
      </c>
      <c r="AG92" s="96">
        <f t="shared" si="6"/>
        <v>0</v>
      </c>
      <c r="AH92" s="96">
        <f t="shared" si="6"/>
        <v>0</v>
      </c>
      <c r="AI92" s="96">
        <f t="shared" si="6"/>
        <v>0</v>
      </c>
      <c r="AJ92" s="96">
        <f t="shared" si="6"/>
        <v>0</v>
      </c>
      <c r="AK92" s="96">
        <f t="shared" ref="AK92:BP92" si="7">SUM(AK4:AK91)</f>
        <v>0</v>
      </c>
      <c r="AL92" s="96">
        <f t="shared" si="7"/>
        <v>0</v>
      </c>
      <c r="AM92" s="96">
        <f t="shared" si="7"/>
        <v>0</v>
      </c>
      <c r="AN92" s="96">
        <f t="shared" si="7"/>
        <v>0</v>
      </c>
      <c r="AO92" s="96">
        <f t="shared" si="7"/>
        <v>0</v>
      </c>
      <c r="AP92" s="96">
        <f t="shared" si="7"/>
        <v>0</v>
      </c>
      <c r="AQ92" s="96">
        <f t="shared" si="7"/>
        <v>0</v>
      </c>
      <c r="AR92" s="96">
        <f t="shared" si="7"/>
        <v>0</v>
      </c>
      <c r="AS92" s="96">
        <f t="shared" si="7"/>
        <v>0</v>
      </c>
      <c r="AT92" s="96">
        <f t="shared" si="7"/>
        <v>0</v>
      </c>
      <c r="AU92" s="96">
        <f t="shared" si="7"/>
        <v>0</v>
      </c>
      <c r="AV92" s="96">
        <f t="shared" si="7"/>
        <v>0</v>
      </c>
      <c r="AW92" s="96">
        <f t="shared" si="7"/>
        <v>0</v>
      </c>
      <c r="AX92" s="96">
        <f t="shared" si="7"/>
        <v>0</v>
      </c>
      <c r="AY92" s="96">
        <f t="shared" si="7"/>
        <v>0</v>
      </c>
      <c r="AZ92" s="96">
        <f t="shared" si="7"/>
        <v>0</v>
      </c>
      <c r="BA92" s="96">
        <f t="shared" si="7"/>
        <v>0</v>
      </c>
      <c r="BB92" s="96">
        <f t="shared" si="7"/>
        <v>0</v>
      </c>
      <c r="BC92" s="96">
        <f t="shared" si="7"/>
        <v>0</v>
      </c>
      <c r="BD92" s="96">
        <f t="shared" si="7"/>
        <v>0</v>
      </c>
      <c r="BE92" s="96">
        <f t="shared" si="7"/>
        <v>0</v>
      </c>
      <c r="BF92" s="96">
        <f t="shared" si="7"/>
        <v>0</v>
      </c>
      <c r="BG92" s="96">
        <f t="shared" si="7"/>
        <v>0</v>
      </c>
      <c r="BH92" s="96">
        <f t="shared" si="7"/>
        <v>0</v>
      </c>
      <c r="BI92" s="96">
        <f t="shared" si="7"/>
        <v>0</v>
      </c>
      <c r="BJ92" s="96">
        <f t="shared" si="7"/>
        <v>0</v>
      </c>
      <c r="BK92" s="96">
        <f t="shared" si="7"/>
        <v>0</v>
      </c>
      <c r="BL92" s="96">
        <f t="shared" si="7"/>
        <v>0</v>
      </c>
      <c r="BM92" s="96">
        <f t="shared" si="7"/>
        <v>0</v>
      </c>
      <c r="BN92" s="96">
        <f t="shared" si="7"/>
        <v>0</v>
      </c>
      <c r="BO92" s="96">
        <f t="shared" si="7"/>
        <v>0</v>
      </c>
      <c r="BP92" s="96">
        <f t="shared" si="7"/>
        <v>0</v>
      </c>
      <c r="BQ92" s="96">
        <f t="shared" ref="BQ92:CR92" si="8">SUM(BQ4:BQ91)</f>
        <v>0</v>
      </c>
      <c r="BR92" s="96">
        <f t="shared" si="8"/>
        <v>0</v>
      </c>
      <c r="BS92" s="96">
        <f t="shared" si="8"/>
        <v>0</v>
      </c>
      <c r="BT92" s="96">
        <f t="shared" si="8"/>
        <v>0</v>
      </c>
      <c r="BU92" s="96">
        <f t="shared" si="8"/>
        <v>0</v>
      </c>
      <c r="BV92" s="96">
        <f t="shared" si="8"/>
        <v>0</v>
      </c>
      <c r="BW92" s="96">
        <f t="shared" si="8"/>
        <v>0</v>
      </c>
      <c r="BX92" s="96">
        <f t="shared" si="8"/>
        <v>0</v>
      </c>
      <c r="BY92" s="96">
        <f t="shared" si="8"/>
        <v>0</v>
      </c>
      <c r="BZ92" s="96">
        <f t="shared" si="8"/>
        <v>0</v>
      </c>
      <c r="CA92" s="96">
        <f t="shared" si="8"/>
        <v>0</v>
      </c>
      <c r="CB92" s="96">
        <f t="shared" si="8"/>
        <v>0</v>
      </c>
      <c r="CC92" s="96">
        <f t="shared" si="8"/>
        <v>0</v>
      </c>
      <c r="CD92" s="96">
        <f t="shared" si="8"/>
        <v>0</v>
      </c>
      <c r="CE92" s="96">
        <f t="shared" si="8"/>
        <v>0</v>
      </c>
      <c r="CF92" s="96">
        <f t="shared" si="8"/>
        <v>0</v>
      </c>
      <c r="CG92" s="96">
        <f t="shared" si="8"/>
        <v>0</v>
      </c>
      <c r="CH92" s="96">
        <f t="shared" si="8"/>
        <v>0</v>
      </c>
      <c r="CI92" s="96">
        <f t="shared" si="8"/>
        <v>0</v>
      </c>
      <c r="CJ92" s="96">
        <f t="shared" si="8"/>
        <v>0</v>
      </c>
      <c r="CK92" s="96">
        <f t="shared" si="8"/>
        <v>0</v>
      </c>
      <c r="CL92" s="98">
        <f t="shared" si="8"/>
        <v>0</v>
      </c>
      <c r="CM92" s="96">
        <f t="shared" si="8"/>
        <v>0</v>
      </c>
      <c r="CN92" s="96">
        <f t="shared" si="8"/>
        <v>0</v>
      </c>
      <c r="CO92" s="96">
        <f t="shared" si="8"/>
        <v>0</v>
      </c>
      <c r="CP92" s="96">
        <f t="shared" si="8"/>
        <v>0</v>
      </c>
      <c r="CQ92" s="98">
        <f t="shared" si="8"/>
        <v>0</v>
      </c>
      <c r="CR92" s="98">
        <f t="shared" si="8"/>
        <v>0</v>
      </c>
      <c r="CS92" s="94"/>
      <c r="CU92" s="122"/>
    </row>
    <row r="93" spans="1:101">
      <c r="CQ93" s="94">
        <f>SUM(E92:CR92)</f>
        <v>0</v>
      </c>
      <c r="CR93" s="94"/>
      <c r="CS93" s="94"/>
      <c r="CT93" s="339" t="str">
        <f>IF(SUM(E92:CR92)&lt;&gt;D92,"error"," ")</f>
        <v xml:space="preserve"> </v>
      </c>
    </row>
    <row r="94" spans="1:101">
      <c r="A94" s="73" t="s">
        <v>48</v>
      </c>
      <c r="B94" s="73"/>
      <c r="CL94" s="94"/>
      <c r="CQ94" s="94"/>
      <c r="CR94" s="94"/>
      <c r="CS94" s="94"/>
    </row>
    <row r="95" spans="1:101">
      <c r="A95" s="73"/>
      <c r="B95" s="73"/>
      <c r="CL95" s="94"/>
      <c r="CQ95" s="94"/>
      <c r="CR95" s="94"/>
      <c r="CS95" s="94"/>
    </row>
    <row r="96" spans="1:101" ht="15.75" thickBot="1">
      <c r="A96" s="1" t="s">
        <v>49</v>
      </c>
      <c r="B96" s="1"/>
    </row>
    <row r="97" spans="1:99" s="67" customFormat="1" ht="23.1" customHeight="1" thickBot="1">
      <c r="A97" s="543" t="s">
        <v>1</v>
      </c>
      <c r="B97" s="544"/>
      <c r="C97" s="544"/>
      <c r="D97" s="545"/>
      <c r="E97" s="537" t="str">
        <f>+E1</f>
        <v xml:space="preserve"> Ingreso  Minorista  del  Modelo</v>
      </c>
      <c r="F97" s="538"/>
      <c r="G97" s="538"/>
      <c r="H97" s="538"/>
      <c r="I97" s="538"/>
      <c r="J97" s="538"/>
      <c r="K97" s="538"/>
      <c r="L97" s="538"/>
      <c r="M97" s="538"/>
      <c r="N97" s="538"/>
      <c r="O97" s="538"/>
      <c r="P97" s="538"/>
      <c r="Q97" s="538"/>
      <c r="R97" s="538"/>
      <c r="S97" s="538"/>
      <c r="T97" s="538"/>
      <c r="U97" s="538"/>
      <c r="V97" s="538"/>
      <c r="W97" s="538"/>
      <c r="X97" s="538"/>
      <c r="Y97" s="538"/>
      <c r="Z97" s="538"/>
      <c r="AA97" s="538"/>
      <c r="AB97" s="538"/>
      <c r="AC97" s="538"/>
      <c r="AD97" s="538"/>
      <c r="AE97" s="538"/>
      <c r="AF97" s="538"/>
      <c r="AG97" s="538"/>
      <c r="AH97" s="538"/>
      <c r="AI97" s="538"/>
      <c r="AJ97" s="538"/>
      <c r="AK97" s="538"/>
      <c r="AL97" s="538"/>
      <c r="AM97" s="538"/>
      <c r="AN97" s="538"/>
      <c r="AO97" s="538"/>
      <c r="AP97" s="538"/>
      <c r="AQ97" s="538"/>
      <c r="AR97" s="538"/>
      <c r="AS97" s="538"/>
      <c r="AT97" s="538"/>
      <c r="AU97" s="538"/>
      <c r="AV97" s="538"/>
      <c r="AW97" s="538"/>
      <c r="AX97" s="538"/>
      <c r="AY97" s="538"/>
      <c r="AZ97" s="538"/>
      <c r="BA97" s="538"/>
      <c r="BB97" s="539" t="str">
        <f>+BB1</f>
        <v xml:space="preserve"> Ingreso  Mayorista  del  Modelo                                               </v>
      </c>
      <c r="BC97" s="539"/>
      <c r="BD97" s="539"/>
      <c r="BE97" s="539"/>
      <c r="BF97" s="539"/>
      <c r="BG97" s="539"/>
      <c r="BH97" s="539"/>
      <c r="BI97" s="539"/>
      <c r="BJ97" s="539"/>
      <c r="BK97" s="539"/>
      <c r="BL97" s="539"/>
      <c r="BM97" s="539"/>
      <c r="BN97" s="539"/>
      <c r="BO97" s="539"/>
      <c r="BP97" s="539"/>
      <c r="BQ97" s="539"/>
      <c r="BR97" s="539"/>
      <c r="BS97" s="539"/>
      <c r="BT97" s="539"/>
      <c r="BU97" s="539"/>
      <c r="BV97" s="539"/>
      <c r="BW97" s="539"/>
      <c r="BX97" s="539"/>
      <c r="BY97" s="539"/>
      <c r="BZ97" s="539"/>
      <c r="CA97" s="539"/>
      <c r="CB97" s="539"/>
      <c r="CC97" s="539"/>
      <c r="CD97" s="539"/>
      <c r="CE97" s="539"/>
      <c r="CF97" s="539"/>
      <c r="CG97" s="539"/>
      <c r="CH97" s="539"/>
      <c r="CI97" s="539"/>
      <c r="CJ97" s="539"/>
      <c r="CK97" s="539"/>
      <c r="CL97" s="539"/>
      <c r="CM97" s="539"/>
      <c r="CN97" s="539"/>
      <c r="CO97" s="539"/>
      <c r="CP97" s="539"/>
      <c r="CQ97" s="540"/>
      <c r="CR97" s="522" t="s">
        <v>50</v>
      </c>
      <c r="CS97" s="525" t="s">
        <v>51</v>
      </c>
      <c r="CU97" s="46"/>
    </row>
    <row r="98" spans="1:99" s="80" customFormat="1" ht="15" customHeight="1">
      <c r="A98" s="546"/>
      <c r="B98" s="550" t="s">
        <v>52</v>
      </c>
      <c r="C98" s="550"/>
      <c r="D98" s="548"/>
      <c r="E98" s="534" t="str">
        <f>+E2</f>
        <v>FIJO VOZ</v>
      </c>
      <c r="F98" s="535"/>
      <c r="G98" s="535"/>
      <c r="H98" s="535"/>
      <c r="I98" s="536"/>
      <c r="J98" s="528" t="str">
        <f>+J2</f>
        <v>MOVIL VOZ</v>
      </c>
      <c r="K98" s="529"/>
      <c r="L98" s="529"/>
      <c r="M98" s="529"/>
      <c r="N98" s="529"/>
      <c r="O98" s="530"/>
      <c r="P98" s="528" t="str">
        <f>+P2</f>
        <v>LARGA DISTANCIA</v>
      </c>
      <c r="Q98" s="529"/>
      <c r="R98" s="529"/>
      <c r="S98" s="529"/>
      <c r="T98" s="530"/>
      <c r="U98" s="528" t="str">
        <f>+U2</f>
        <v>INTERNET FIJO</v>
      </c>
      <c r="V98" s="529"/>
      <c r="W98" s="529"/>
      <c r="X98" s="529"/>
      <c r="Y98" s="529"/>
      <c r="Z98" s="529"/>
      <c r="AA98" s="530"/>
      <c r="AB98" s="528" t="str">
        <f>+AB2</f>
        <v>INTERNET MOVIL</v>
      </c>
      <c r="AC98" s="529"/>
      <c r="AD98" s="529"/>
      <c r="AE98" s="529"/>
      <c r="AF98" s="529"/>
      <c r="AG98" s="529"/>
      <c r="AH98" s="529"/>
      <c r="AI98" s="529"/>
      <c r="AJ98" s="529"/>
      <c r="AK98" s="529"/>
      <c r="AL98" s="530"/>
      <c r="AM98" s="528" t="str">
        <f>+AM2</f>
        <v>TELEVISION POR SUSCRIPCION</v>
      </c>
      <c r="AN98" s="529"/>
      <c r="AO98" s="529"/>
      <c r="AP98" s="529"/>
      <c r="AQ98" s="529"/>
      <c r="AR98" s="530"/>
      <c r="AS98" s="528" t="str">
        <f>+AS2</f>
        <v>MENSAJERÍA SMS</v>
      </c>
      <c r="AT98" s="529"/>
      <c r="AU98" s="529"/>
      <c r="AV98" s="529"/>
      <c r="AW98" s="530"/>
      <c r="AX98" s="528" t="str">
        <f>+AX2</f>
        <v>EQUIPOS</v>
      </c>
      <c r="AY98" s="529"/>
      <c r="AZ98" s="529"/>
      <c r="BA98" s="530"/>
      <c r="BB98" s="531" t="str">
        <f>+BB2</f>
        <v>FIJO</v>
      </c>
      <c r="BC98" s="532"/>
      <c r="BD98" s="532"/>
      <c r="BE98" s="532"/>
      <c r="BF98" s="532"/>
      <c r="BG98" s="532"/>
      <c r="BH98" s="532"/>
      <c r="BI98" s="532"/>
      <c r="BJ98" s="532"/>
      <c r="BK98" s="532"/>
      <c r="BL98" s="532"/>
      <c r="BM98" s="533"/>
      <c r="BN98" s="531" t="str">
        <f>+BN2</f>
        <v>MOVIL</v>
      </c>
      <c r="BO98" s="532"/>
      <c r="BP98" s="532"/>
      <c r="BQ98" s="532"/>
      <c r="BR98" s="532"/>
      <c r="BS98" s="532"/>
      <c r="BT98" s="532"/>
      <c r="BU98" s="532"/>
      <c r="BV98" s="532"/>
      <c r="BW98" s="532"/>
      <c r="BX98" s="532"/>
      <c r="BY98" s="532"/>
      <c r="BZ98" s="532"/>
      <c r="CA98" s="532"/>
      <c r="CB98" s="532"/>
      <c r="CC98" s="532"/>
      <c r="CD98" s="532"/>
      <c r="CE98" s="532"/>
      <c r="CF98" s="532"/>
      <c r="CG98" s="532"/>
      <c r="CH98" s="533"/>
      <c r="CI98" s="531" t="str">
        <f>+CI2</f>
        <v>LARGA DISTANCIA</v>
      </c>
      <c r="CJ98" s="532"/>
      <c r="CK98" s="532"/>
      <c r="CL98" s="533"/>
      <c r="CM98" s="531" t="str">
        <f>+CM2</f>
        <v>SERVICIO PORTADOR</v>
      </c>
      <c r="CN98" s="532"/>
      <c r="CO98" s="532"/>
      <c r="CP98" s="532"/>
      <c r="CQ98" s="533"/>
      <c r="CR98" s="523"/>
      <c r="CS98" s="526"/>
      <c r="CT98" s="46"/>
      <c r="CU98" s="46"/>
    </row>
    <row r="99" spans="1:99" ht="90.75" thickBot="1">
      <c r="A99" s="547"/>
      <c r="B99" s="551"/>
      <c r="C99" s="551"/>
      <c r="D99" s="549"/>
      <c r="E99" s="123" t="str">
        <f>+E3</f>
        <v>Ingreso no desagregado por Criterio</v>
      </c>
      <c r="F99" s="110" t="str">
        <f>+F3</f>
        <v xml:space="preserve">Local </v>
      </c>
      <c r="G99" s="110" t="str">
        <f>+G3</f>
        <v>Fijo - móvil</v>
      </c>
      <c r="H99" s="110" t="str">
        <f>+H3</f>
        <v>Conexión (Instalación)</v>
      </c>
      <c r="I99" s="110" t="str">
        <f>+I3</f>
        <v xml:space="preserve">Otros Servicios </v>
      </c>
      <c r="J99" s="125" t="str">
        <f>+J3</f>
        <v>Ingreso no desagregado por Criterio</v>
      </c>
      <c r="K99" s="110" t="str">
        <f>+K3</f>
        <v>Móvil-Móvil</v>
      </c>
      <c r="L99" s="110" t="str">
        <f>+L3</f>
        <v>Fijo-Móvil *</v>
      </c>
      <c r="M99" s="110" t="str">
        <f>+M3</f>
        <v>Móvil-Fijo</v>
      </c>
      <c r="N99" s="110" t="str">
        <f>+N3</f>
        <v>Roaming Internacional Outbound</v>
      </c>
      <c r="O99" s="110" t="str">
        <f>+O3</f>
        <v>Otros Servicios</v>
      </c>
      <c r="P99" s="125" t="str">
        <f>+P3</f>
        <v>Ingreso no desagregado por Criterio</v>
      </c>
      <c r="Q99" s="110" t="str">
        <f>+Q3</f>
        <v>Fijo - Nacional</v>
      </c>
      <c r="R99" s="110" t="str">
        <f>+R3</f>
        <v>Fijo - Internacional</v>
      </c>
      <c r="S99" s="110" t="str">
        <f>+S3</f>
        <v>Móvil - Internacional</v>
      </c>
      <c r="T99" s="112" t="str">
        <f>+T3</f>
        <v>Otros Ingresos Minoristas</v>
      </c>
      <c r="U99" s="125" t="str">
        <f>+U3</f>
        <v>Ingreso no desagregado por Criterio</v>
      </c>
      <c r="V99" s="110" t="str">
        <f t="shared" ref="V99:AA99" si="9">+V3</f>
        <v>Internet  (Ingresos Residencial )</v>
      </c>
      <c r="W99" s="110" t="str">
        <f t="shared" si="9"/>
        <v>Conexión  (Ingresos Residencial )</v>
      </c>
      <c r="X99" s="110" t="str">
        <f t="shared" si="9"/>
        <v>Otros Servicios  (Ingresos Residencial )</v>
      </c>
      <c r="Y99" s="110" t="str">
        <f t="shared" si="9"/>
        <v>Internet  (Ingresos Corporativo)</v>
      </c>
      <c r="Z99" s="110" t="str">
        <f t="shared" si="9"/>
        <v>Conexión   (Ingresos Corporativo)</v>
      </c>
      <c r="AA99" s="112" t="str">
        <f t="shared" si="9"/>
        <v>Otros Servicios  (Ingresos Corporativo)</v>
      </c>
      <c r="AB99" s="125" t="str">
        <f>+AB3</f>
        <v>Ingreso no desagregado por Criterio</v>
      </c>
      <c r="AC99" s="110" t="str">
        <f t="shared" ref="AC99:AL99" si="10">+AC3</f>
        <v>Internet  (Ingresos por Demanda)</v>
      </c>
      <c r="AD99" s="110" t="str">
        <f t="shared" si="10"/>
        <v>Apps  (Ingresos por Demanda)</v>
      </c>
      <c r="AE99" s="110" t="str">
        <f t="shared" si="10"/>
        <v>Roaming Internacional Outbound  (Ingresos por Demanda)</v>
      </c>
      <c r="AF99" s="110" t="str">
        <f t="shared" si="10"/>
        <v>Internet de las Cosas (IoT)  (Ingresos por Demanda)</v>
      </c>
      <c r="AG99" s="110" t="str">
        <f t="shared" si="10"/>
        <v>Otros Servicios  (Ingresos por Demanda)</v>
      </c>
      <c r="AH99" s="110" t="str">
        <f t="shared" si="10"/>
        <v>Internet  (Ingresos por Suscripción)</v>
      </c>
      <c r="AI99" s="110" t="str">
        <f t="shared" si="10"/>
        <v>Apps  (Ingresos por Suscripción)</v>
      </c>
      <c r="AJ99" s="110" t="str">
        <f t="shared" si="10"/>
        <v>Roaming Internacional Outbound  (Ingresos por Suscripción)</v>
      </c>
      <c r="AK99" s="110" t="str">
        <f t="shared" si="10"/>
        <v>Internet de las Cosas (IoT)  - M2M  (Ingresos por Suscripción)</v>
      </c>
      <c r="AL99" s="112" t="str">
        <f t="shared" si="10"/>
        <v>Otros Servicios  (Ingresos por Suscripción)</v>
      </c>
      <c r="AM99" s="125" t="str">
        <f>+AM3</f>
        <v>Ingreso no desagregado por Criterio</v>
      </c>
      <c r="AN99" s="110" t="str">
        <f>+AN3</f>
        <v>Cargo Fijo</v>
      </c>
      <c r="AO99" s="110" t="str">
        <f>+AO3</f>
        <v>TV por Demanda  (PPV)</v>
      </c>
      <c r="AP99" s="110" t="str">
        <f>+AP3</f>
        <v>TV por Demanda  (Video por Demanda)</v>
      </c>
      <c r="AQ99" s="110" t="str">
        <f>+AQ3</f>
        <v>Conexión</v>
      </c>
      <c r="AR99" s="112" t="str">
        <f>+AR3</f>
        <v>Otros Servicios</v>
      </c>
      <c r="AS99" s="125" t="str">
        <f>+AS3</f>
        <v>Ingreso no desagregado por Criterio</v>
      </c>
      <c r="AT99" s="110" t="str">
        <f>+AT3</f>
        <v>Ingreso consumo  (Nacional)</v>
      </c>
      <c r="AU99" s="110" t="str">
        <f>+AU3</f>
        <v>Ingreso consumo  (Internacional)</v>
      </c>
      <c r="AV99" s="110" t="str">
        <f>+AV3</f>
        <v>Roaming Internacional Outbound</v>
      </c>
      <c r="AW99" s="112" t="str">
        <f>+AW3</f>
        <v>Otros Servicios</v>
      </c>
      <c r="AX99" s="125" t="str">
        <f>+AX3</f>
        <v>Ingreso no desagregado por Criterio</v>
      </c>
      <c r="AY99" s="110" t="str">
        <f>+AY3</f>
        <v xml:space="preserve">Ingreso Alquiler </v>
      </c>
      <c r="AZ99" s="110" t="str">
        <f>+AZ3</f>
        <v>Ingresos por Venta y Financiación</v>
      </c>
      <c r="BA99" s="112" t="str">
        <f>+BA3</f>
        <v>Otros</v>
      </c>
      <c r="BB99" s="125" t="str">
        <f>+BB3</f>
        <v>Ingreso no desagregado por Criterio</v>
      </c>
      <c r="BC99" s="115" t="str">
        <f t="shared" ref="BC99:BM99" si="11">+BC3</f>
        <v>Arrendamiento de espacio Interconexión</v>
      </c>
      <c r="BD99" s="115" t="str">
        <f t="shared" si="11"/>
        <v>Cargo de Acceso Móvil-fijo</v>
      </c>
      <c r="BE99" s="115" t="str">
        <f t="shared" si="11"/>
        <v>Cargo de Acceso Fijo - Fijo</v>
      </c>
      <c r="BF99" s="115" t="str">
        <f t="shared" si="11"/>
        <v>Cargo de Acceso Larga Distancia</v>
      </c>
      <c r="BG99" s="115" t="str">
        <f t="shared" si="11"/>
        <v>Cargo de Acceso Fijo - Móvil</v>
      </c>
      <c r="BH99" s="115" t="str">
        <f t="shared" si="11"/>
        <v>Transporte Interconexión</v>
      </c>
      <c r="BI99" s="115" t="str">
        <f t="shared" si="11"/>
        <v>Arrendamiento Infraestructura Activa  (Voz)</v>
      </c>
      <c r="BJ99" s="115" t="str">
        <f t="shared" si="11"/>
        <v>Arrendamiento Infraestructura Activa  (Datos)</v>
      </c>
      <c r="BK99" s="115" t="str">
        <f t="shared" si="11"/>
        <v>Arrendamiento Infraestructura Pasiva  (Postes y ductos)</v>
      </c>
      <c r="BL99" s="115" t="str">
        <f t="shared" si="11"/>
        <v>Arrendamiento Infraestructura Pasiva  (Otra Infraestructura pasiva)</v>
      </c>
      <c r="BM99" s="116" t="str">
        <f t="shared" si="11"/>
        <v>Otros Ingresos mayoristas</v>
      </c>
      <c r="BN99" s="125" t="str">
        <f>+BN3</f>
        <v>Ingreso no desagregado por Criterio</v>
      </c>
      <c r="BO99" s="115" t="str">
        <f t="shared" ref="BO99:CH99" si="12">+BO3</f>
        <v>Arrendamiento de espacio Interconexión</v>
      </c>
      <c r="BP99" s="115" t="str">
        <f t="shared" si="12"/>
        <v>Cargo de Acceso móvil - móvil</v>
      </c>
      <c r="BQ99" s="115" t="str">
        <f t="shared" si="12"/>
        <v>Cargo de Acceso  fijo - Móvil</v>
      </c>
      <c r="BR99" s="115" t="str">
        <f t="shared" si="12"/>
        <v>Cargo de Acceso LDI</v>
      </c>
      <c r="BS99" s="115" t="str">
        <f t="shared" si="12"/>
        <v>Transporte Interconexión</v>
      </c>
      <c r="BT99" s="115" t="str">
        <f t="shared" si="12"/>
        <v>Terminación SMS  (Nacional)</v>
      </c>
      <c r="BU99" s="115" t="str">
        <f t="shared" si="12"/>
        <v>Terminación SMS  (Internacional)</v>
      </c>
      <c r="BV99" s="115" t="str">
        <f t="shared" si="12"/>
        <v>Roaming automático nacional  (Voz)</v>
      </c>
      <c r="BW99" s="115" t="str">
        <f t="shared" si="12"/>
        <v>Roaming automático nacional  (Datos)</v>
      </c>
      <c r="BX99" s="115" t="str">
        <f t="shared" si="12"/>
        <v>Roaming automático nacional  (SMS)</v>
      </c>
      <c r="BY99" s="115" t="str">
        <f t="shared" si="12"/>
        <v>Roaming internacional Inbound  (Voz)</v>
      </c>
      <c r="BZ99" s="115" t="str">
        <f t="shared" si="12"/>
        <v>Roaming internacional Inbound  (Datos)</v>
      </c>
      <c r="CA99" s="115" t="str">
        <f t="shared" si="12"/>
        <v>Roaming internacional Inbound  (SMS)</v>
      </c>
      <c r="CB99" s="115" t="str">
        <f t="shared" si="12"/>
        <v>Acceso OMV  (Voz)</v>
      </c>
      <c r="CC99" s="115" t="str">
        <f t="shared" si="12"/>
        <v>Acceso OMV  (Datos)</v>
      </c>
      <c r="CD99" s="115" t="str">
        <f t="shared" si="12"/>
        <v>Acceso OMV  (SMS)</v>
      </c>
      <c r="CE99" s="115" t="str">
        <f t="shared" si="12"/>
        <v>Acceso OMV  (Otros)</v>
      </c>
      <c r="CF99" s="115" t="str">
        <f t="shared" si="12"/>
        <v>Acceso PCA e Integradores</v>
      </c>
      <c r="CG99" s="115" t="str">
        <f t="shared" si="12"/>
        <v>Arrendamiento  de la infraestructura pasiva</v>
      </c>
      <c r="CH99" s="116" t="str">
        <f t="shared" si="12"/>
        <v>Otros Ingresos mayoristas</v>
      </c>
      <c r="CI99" s="125" t="str">
        <f>+CI3</f>
        <v>Ingreso no desagregado por Criterio</v>
      </c>
      <c r="CJ99" s="115" t="str">
        <f>+CJ3</f>
        <v>Carrier Internacional  (LDI - Móvil)</v>
      </c>
      <c r="CK99" s="115" t="str">
        <f>+CK3</f>
        <v>Carrier Internacional  (LDI - Fijo)</v>
      </c>
      <c r="CL99" s="116" t="str">
        <f>+CL3</f>
        <v>Otros Ingresos mayoristas</v>
      </c>
      <c r="CM99" s="125" t="str">
        <f>+CM3</f>
        <v>Ingreso no desagregado por Criterio</v>
      </c>
      <c r="CN99" s="115" t="str">
        <f>+CN3</f>
        <v>Servicios Portador   (Nacional)</v>
      </c>
      <c r="CO99" s="115" t="str">
        <f>+CO3</f>
        <v>Servicios Portador   (Internacional)</v>
      </c>
      <c r="CP99" s="115" t="str">
        <f>+CP3</f>
        <v>Peering</v>
      </c>
      <c r="CQ99" s="116" t="str">
        <f>+CQ3</f>
        <v>Otros Ingresos Mayoristas</v>
      </c>
      <c r="CR99" s="524"/>
      <c r="CS99" s="527"/>
      <c r="CT99" s="427"/>
      <c r="CU99" s="427"/>
    </row>
    <row r="100" spans="1:99" s="67" customFormat="1" ht="48" customHeight="1">
      <c r="A100" s="519"/>
      <c r="B100" s="520"/>
      <c r="C100" s="520"/>
      <c r="D100" s="521"/>
      <c r="E100" s="133"/>
      <c r="F100" s="134"/>
      <c r="G100" s="134"/>
      <c r="H100" s="134"/>
      <c r="I100" s="135"/>
      <c r="J100" s="133"/>
      <c r="K100" s="134"/>
      <c r="L100" s="134"/>
      <c r="M100" s="134"/>
      <c r="N100" s="134"/>
      <c r="O100" s="134"/>
      <c r="P100" s="133"/>
      <c r="Q100" s="134"/>
      <c r="R100" s="134"/>
      <c r="S100" s="134"/>
      <c r="T100" s="135"/>
      <c r="U100" s="133"/>
      <c r="V100" s="134"/>
      <c r="W100" s="134"/>
      <c r="X100" s="134"/>
      <c r="Y100" s="134"/>
      <c r="Z100" s="134"/>
      <c r="AA100" s="135"/>
      <c r="AB100" s="133"/>
      <c r="AC100" s="134"/>
      <c r="AD100" s="134"/>
      <c r="AE100" s="134"/>
      <c r="AF100" s="134"/>
      <c r="AG100" s="134"/>
      <c r="AH100" s="134"/>
      <c r="AI100" s="134"/>
      <c r="AJ100" s="134"/>
      <c r="AK100" s="134"/>
      <c r="AL100" s="135"/>
      <c r="AM100" s="133"/>
      <c r="AN100" s="134"/>
      <c r="AO100" s="134"/>
      <c r="AP100" s="134"/>
      <c r="AQ100" s="134"/>
      <c r="AR100" s="135"/>
      <c r="AS100" s="133"/>
      <c r="AT100" s="134"/>
      <c r="AU100" s="134"/>
      <c r="AV100" s="134"/>
      <c r="AW100" s="135"/>
      <c r="AX100" s="133"/>
      <c r="AY100" s="134"/>
      <c r="AZ100" s="134"/>
      <c r="BA100" s="135"/>
      <c r="BB100" s="133"/>
      <c r="BC100" s="134"/>
      <c r="BD100" s="134"/>
      <c r="BE100" s="134"/>
      <c r="BF100" s="134"/>
      <c r="BG100" s="134"/>
      <c r="BH100" s="134"/>
      <c r="BI100" s="134"/>
      <c r="BJ100" s="134"/>
      <c r="BK100" s="134"/>
      <c r="BL100" s="134"/>
      <c r="BM100" s="135"/>
      <c r="BN100" s="133"/>
      <c r="BO100" s="134"/>
      <c r="BP100" s="134"/>
      <c r="BQ100" s="134"/>
      <c r="BR100" s="134"/>
      <c r="BS100" s="134"/>
      <c r="BT100" s="134"/>
      <c r="BU100" s="134"/>
      <c r="BV100" s="134"/>
      <c r="BW100" s="134"/>
      <c r="BX100" s="134"/>
      <c r="BY100" s="134"/>
      <c r="BZ100" s="134"/>
      <c r="CA100" s="134"/>
      <c r="CB100" s="134"/>
      <c r="CC100" s="134"/>
      <c r="CD100" s="134"/>
      <c r="CE100" s="134"/>
      <c r="CF100" s="134"/>
      <c r="CG100" s="134"/>
      <c r="CH100" s="135"/>
      <c r="CI100" s="133"/>
      <c r="CJ100" s="134"/>
      <c r="CK100" s="134"/>
      <c r="CL100" s="135"/>
      <c r="CM100" s="133"/>
      <c r="CN100" s="134"/>
      <c r="CO100" s="134"/>
      <c r="CP100" s="134"/>
      <c r="CQ100" s="135"/>
      <c r="CR100" s="135"/>
      <c r="CS100" s="106"/>
      <c r="CU100" s="46"/>
    </row>
    <row r="101" spans="1:99" s="67" customFormat="1" ht="51" customHeight="1">
      <c r="A101" s="513"/>
      <c r="B101" s="514"/>
      <c r="C101" s="514"/>
      <c r="D101" s="515"/>
      <c r="E101" s="136"/>
      <c r="F101" s="137"/>
      <c r="G101" s="137"/>
      <c r="H101" s="137"/>
      <c r="I101" s="138"/>
      <c r="J101" s="136"/>
      <c r="K101" s="137"/>
      <c r="L101" s="137"/>
      <c r="M101" s="137"/>
      <c r="N101" s="137"/>
      <c r="O101" s="137"/>
      <c r="P101" s="136"/>
      <c r="Q101" s="137"/>
      <c r="R101" s="137"/>
      <c r="S101" s="137"/>
      <c r="T101" s="138"/>
      <c r="U101" s="136"/>
      <c r="V101" s="137"/>
      <c r="W101" s="137"/>
      <c r="X101" s="137"/>
      <c r="Y101" s="137"/>
      <c r="Z101" s="137"/>
      <c r="AA101" s="138"/>
      <c r="AB101" s="136"/>
      <c r="AC101" s="137"/>
      <c r="AD101" s="137"/>
      <c r="AE101" s="137"/>
      <c r="AF101" s="137"/>
      <c r="AG101" s="137"/>
      <c r="AH101" s="137"/>
      <c r="AI101" s="137"/>
      <c r="AJ101" s="137"/>
      <c r="AK101" s="137"/>
      <c r="AL101" s="138"/>
      <c r="AM101" s="136"/>
      <c r="AN101" s="137"/>
      <c r="AO101" s="137"/>
      <c r="AP101" s="137"/>
      <c r="AQ101" s="137"/>
      <c r="AR101" s="138"/>
      <c r="AS101" s="136"/>
      <c r="AT101" s="137"/>
      <c r="AU101" s="137"/>
      <c r="AV101" s="137"/>
      <c r="AW101" s="138"/>
      <c r="AX101" s="136"/>
      <c r="AY101" s="137"/>
      <c r="AZ101" s="137"/>
      <c r="BA101" s="138"/>
      <c r="BB101" s="136"/>
      <c r="BC101" s="137"/>
      <c r="BD101" s="137"/>
      <c r="BE101" s="137"/>
      <c r="BF101" s="137"/>
      <c r="BG101" s="137"/>
      <c r="BH101" s="137"/>
      <c r="BI101" s="137"/>
      <c r="BJ101" s="137"/>
      <c r="BK101" s="137"/>
      <c r="BL101" s="137"/>
      <c r="BM101" s="138"/>
      <c r="BN101" s="136"/>
      <c r="BO101" s="137"/>
      <c r="BP101" s="137"/>
      <c r="BQ101" s="137"/>
      <c r="BR101" s="137"/>
      <c r="BS101" s="137"/>
      <c r="BT101" s="137"/>
      <c r="BU101" s="137"/>
      <c r="BV101" s="137"/>
      <c r="BW101" s="137"/>
      <c r="BX101" s="137"/>
      <c r="BY101" s="137"/>
      <c r="BZ101" s="137"/>
      <c r="CA101" s="137"/>
      <c r="CB101" s="137"/>
      <c r="CC101" s="137"/>
      <c r="CD101" s="137"/>
      <c r="CE101" s="137"/>
      <c r="CF101" s="137"/>
      <c r="CG101" s="137"/>
      <c r="CH101" s="138"/>
      <c r="CI101" s="136"/>
      <c r="CJ101" s="137"/>
      <c r="CK101" s="137"/>
      <c r="CL101" s="138"/>
      <c r="CM101" s="136"/>
      <c r="CN101" s="137"/>
      <c r="CO101" s="137"/>
      <c r="CP101" s="137"/>
      <c r="CQ101" s="138"/>
      <c r="CR101" s="138"/>
      <c r="CS101" s="107"/>
      <c r="CU101" s="46"/>
    </row>
    <row r="102" spans="1:99" s="67" customFormat="1" ht="59.1" customHeight="1">
      <c r="A102" s="513"/>
      <c r="B102" s="514"/>
      <c r="C102" s="514"/>
      <c r="D102" s="515"/>
      <c r="E102" s="136"/>
      <c r="F102" s="137"/>
      <c r="G102" s="137"/>
      <c r="H102" s="137"/>
      <c r="I102" s="138"/>
      <c r="J102" s="136"/>
      <c r="K102" s="137"/>
      <c r="L102" s="137"/>
      <c r="M102" s="137"/>
      <c r="N102" s="137"/>
      <c r="O102" s="137"/>
      <c r="P102" s="139"/>
      <c r="Q102" s="137"/>
      <c r="R102" s="137"/>
      <c r="S102" s="137"/>
      <c r="T102" s="138"/>
      <c r="U102" s="136"/>
      <c r="V102" s="137"/>
      <c r="W102" s="137"/>
      <c r="X102" s="137"/>
      <c r="Y102" s="137"/>
      <c r="Z102" s="137"/>
      <c r="AA102" s="138"/>
      <c r="AB102" s="136"/>
      <c r="AC102" s="137"/>
      <c r="AD102" s="137"/>
      <c r="AE102" s="137"/>
      <c r="AF102" s="137"/>
      <c r="AG102" s="137"/>
      <c r="AH102" s="137"/>
      <c r="AI102" s="137"/>
      <c r="AJ102" s="137"/>
      <c r="AK102" s="137"/>
      <c r="AL102" s="138"/>
      <c r="AM102" s="136"/>
      <c r="AN102" s="137"/>
      <c r="AO102" s="137"/>
      <c r="AP102" s="137"/>
      <c r="AQ102" s="137"/>
      <c r="AR102" s="138"/>
      <c r="AS102" s="136"/>
      <c r="AT102" s="137"/>
      <c r="AU102" s="137"/>
      <c r="AV102" s="137"/>
      <c r="AW102" s="138"/>
      <c r="AX102" s="136"/>
      <c r="AY102" s="137"/>
      <c r="AZ102" s="137"/>
      <c r="BA102" s="138"/>
      <c r="BB102" s="136"/>
      <c r="BC102" s="137"/>
      <c r="BD102" s="137"/>
      <c r="BE102" s="137"/>
      <c r="BF102" s="137"/>
      <c r="BG102" s="137"/>
      <c r="BH102" s="137"/>
      <c r="BI102" s="137"/>
      <c r="BJ102" s="137"/>
      <c r="BK102" s="137"/>
      <c r="BL102" s="137"/>
      <c r="BM102" s="138"/>
      <c r="BN102" s="136"/>
      <c r="BO102" s="137"/>
      <c r="BP102" s="137"/>
      <c r="BQ102" s="137"/>
      <c r="BR102" s="137"/>
      <c r="BS102" s="137"/>
      <c r="BT102" s="137"/>
      <c r="BU102" s="137"/>
      <c r="BV102" s="137"/>
      <c r="BW102" s="137"/>
      <c r="BX102" s="137"/>
      <c r="BY102" s="137"/>
      <c r="BZ102" s="137"/>
      <c r="CA102" s="137"/>
      <c r="CB102" s="137"/>
      <c r="CC102" s="137"/>
      <c r="CD102" s="137"/>
      <c r="CE102" s="137"/>
      <c r="CF102" s="137"/>
      <c r="CG102" s="137"/>
      <c r="CH102" s="138"/>
      <c r="CI102" s="136"/>
      <c r="CJ102" s="137"/>
      <c r="CK102" s="137"/>
      <c r="CL102" s="138"/>
      <c r="CM102" s="136"/>
      <c r="CN102" s="137"/>
      <c r="CO102" s="137"/>
      <c r="CP102" s="137"/>
      <c r="CQ102" s="138"/>
      <c r="CR102" s="138"/>
      <c r="CS102" s="107"/>
      <c r="CU102" s="46"/>
    </row>
    <row r="103" spans="1:99" s="67" customFormat="1" ht="44.1" customHeight="1">
      <c r="A103" s="513"/>
      <c r="B103" s="514"/>
      <c r="C103" s="514"/>
      <c r="D103" s="515"/>
      <c r="E103" s="136"/>
      <c r="F103" s="137"/>
      <c r="G103" s="137"/>
      <c r="H103" s="137"/>
      <c r="I103" s="138"/>
      <c r="J103" s="136"/>
      <c r="K103" s="137"/>
      <c r="L103" s="137"/>
      <c r="M103" s="137"/>
      <c r="N103" s="137"/>
      <c r="O103" s="137"/>
      <c r="P103" s="136"/>
      <c r="Q103" s="137"/>
      <c r="R103" s="137"/>
      <c r="S103" s="137"/>
      <c r="T103" s="138"/>
      <c r="U103" s="136"/>
      <c r="V103" s="137"/>
      <c r="W103" s="137"/>
      <c r="X103" s="137"/>
      <c r="Y103" s="137"/>
      <c r="Z103" s="137"/>
      <c r="AA103" s="138"/>
      <c r="AB103" s="136"/>
      <c r="AC103" s="137"/>
      <c r="AD103" s="137"/>
      <c r="AE103" s="137"/>
      <c r="AF103" s="137"/>
      <c r="AG103" s="137"/>
      <c r="AH103" s="137"/>
      <c r="AI103" s="137"/>
      <c r="AJ103" s="137"/>
      <c r="AK103" s="137"/>
      <c r="AL103" s="138"/>
      <c r="AM103" s="136"/>
      <c r="AN103" s="137"/>
      <c r="AO103" s="137"/>
      <c r="AP103" s="137"/>
      <c r="AQ103" s="137"/>
      <c r="AR103" s="138"/>
      <c r="AS103" s="136"/>
      <c r="AT103" s="137"/>
      <c r="AU103" s="137"/>
      <c r="AV103" s="137"/>
      <c r="AW103" s="138"/>
      <c r="AX103" s="136"/>
      <c r="AY103" s="137"/>
      <c r="AZ103" s="137"/>
      <c r="BA103" s="138"/>
      <c r="BB103" s="136"/>
      <c r="BC103" s="137"/>
      <c r="BD103" s="137"/>
      <c r="BE103" s="137"/>
      <c r="BF103" s="137"/>
      <c r="BG103" s="137"/>
      <c r="BH103" s="137"/>
      <c r="BI103" s="137"/>
      <c r="BJ103" s="137"/>
      <c r="BK103" s="137"/>
      <c r="BL103" s="137"/>
      <c r="BM103" s="138"/>
      <c r="BN103" s="136"/>
      <c r="BO103" s="137"/>
      <c r="BP103" s="137"/>
      <c r="BQ103" s="137"/>
      <c r="BR103" s="137"/>
      <c r="BS103" s="137"/>
      <c r="BT103" s="137"/>
      <c r="BU103" s="137"/>
      <c r="BV103" s="137"/>
      <c r="BW103" s="137"/>
      <c r="BX103" s="137"/>
      <c r="BY103" s="137"/>
      <c r="BZ103" s="137"/>
      <c r="CA103" s="137"/>
      <c r="CB103" s="137"/>
      <c r="CC103" s="137"/>
      <c r="CD103" s="137"/>
      <c r="CE103" s="137"/>
      <c r="CF103" s="137"/>
      <c r="CG103" s="137"/>
      <c r="CH103" s="138"/>
      <c r="CI103" s="136"/>
      <c r="CJ103" s="137"/>
      <c r="CK103" s="137"/>
      <c r="CL103" s="138"/>
      <c r="CM103" s="136"/>
      <c r="CN103" s="137"/>
      <c r="CO103" s="137"/>
      <c r="CP103" s="137"/>
      <c r="CQ103" s="138"/>
      <c r="CR103" s="138"/>
      <c r="CS103" s="107"/>
      <c r="CU103" s="46"/>
    </row>
    <row r="104" spans="1:99" s="67" customFormat="1" ht="47.1" customHeight="1">
      <c r="A104" s="513"/>
      <c r="B104" s="514"/>
      <c r="C104" s="514"/>
      <c r="D104" s="515"/>
      <c r="E104" s="136"/>
      <c r="F104" s="137"/>
      <c r="G104" s="137"/>
      <c r="H104" s="137"/>
      <c r="I104" s="138"/>
      <c r="J104" s="136"/>
      <c r="K104" s="137"/>
      <c r="L104" s="137"/>
      <c r="M104" s="137"/>
      <c r="N104" s="137"/>
      <c r="O104" s="137"/>
      <c r="P104" s="136"/>
      <c r="Q104" s="137"/>
      <c r="R104" s="137"/>
      <c r="S104" s="137"/>
      <c r="T104" s="138"/>
      <c r="U104" s="136"/>
      <c r="V104" s="137"/>
      <c r="W104" s="137"/>
      <c r="X104" s="137"/>
      <c r="Y104" s="137"/>
      <c r="Z104" s="137"/>
      <c r="AA104" s="138"/>
      <c r="AB104" s="136"/>
      <c r="AC104" s="137"/>
      <c r="AD104" s="137"/>
      <c r="AE104" s="137"/>
      <c r="AF104" s="137"/>
      <c r="AG104" s="137"/>
      <c r="AH104" s="137"/>
      <c r="AI104" s="137"/>
      <c r="AJ104" s="137"/>
      <c r="AK104" s="137"/>
      <c r="AL104" s="138"/>
      <c r="AM104" s="136"/>
      <c r="AN104" s="137"/>
      <c r="AO104" s="137"/>
      <c r="AP104" s="137"/>
      <c r="AQ104" s="137"/>
      <c r="AR104" s="138"/>
      <c r="AS104" s="136"/>
      <c r="AT104" s="137"/>
      <c r="AU104" s="137"/>
      <c r="AV104" s="137"/>
      <c r="AW104" s="138"/>
      <c r="AX104" s="136"/>
      <c r="AY104" s="137"/>
      <c r="AZ104" s="137"/>
      <c r="BA104" s="138"/>
      <c r="BB104" s="136"/>
      <c r="BC104" s="137"/>
      <c r="BD104" s="137"/>
      <c r="BE104" s="137"/>
      <c r="BF104" s="137"/>
      <c r="BG104" s="137"/>
      <c r="BH104" s="137"/>
      <c r="BI104" s="137"/>
      <c r="BJ104" s="137"/>
      <c r="BK104" s="137"/>
      <c r="BL104" s="137"/>
      <c r="BM104" s="138"/>
      <c r="BN104" s="136"/>
      <c r="BO104" s="137"/>
      <c r="BP104" s="137"/>
      <c r="BQ104" s="137"/>
      <c r="BR104" s="137"/>
      <c r="BS104" s="137"/>
      <c r="BT104" s="137"/>
      <c r="BU104" s="137"/>
      <c r="BV104" s="137"/>
      <c r="BW104" s="137"/>
      <c r="BX104" s="137"/>
      <c r="BY104" s="137"/>
      <c r="BZ104" s="137"/>
      <c r="CA104" s="137"/>
      <c r="CB104" s="137"/>
      <c r="CC104" s="137"/>
      <c r="CD104" s="137"/>
      <c r="CE104" s="137"/>
      <c r="CF104" s="137"/>
      <c r="CG104" s="137"/>
      <c r="CH104" s="138"/>
      <c r="CI104" s="136"/>
      <c r="CJ104" s="137"/>
      <c r="CK104" s="137"/>
      <c r="CL104" s="138"/>
      <c r="CM104" s="136"/>
      <c r="CN104" s="137"/>
      <c r="CO104" s="137"/>
      <c r="CP104" s="137"/>
      <c r="CQ104" s="138"/>
      <c r="CR104" s="138"/>
      <c r="CS104" s="107"/>
      <c r="CU104" s="46"/>
    </row>
    <row r="105" spans="1:99" s="67" customFormat="1">
      <c r="A105" s="513"/>
      <c r="B105" s="514"/>
      <c r="C105" s="514"/>
      <c r="D105" s="515"/>
      <c r="E105" s="136"/>
      <c r="F105" s="137"/>
      <c r="G105" s="137"/>
      <c r="H105" s="137"/>
      <c r="I105" s="138"/>
      <c r="J105" s="136"/>
      <c r="K105" s="137"/>
      <c r="L105" s="137"/>
      <c r="M105" s="137"/>
      <c r="N105" s="137"/>
      <c r="O105" s="137"/>
      <c r="P105" s="136"/>
      <c r="Q105" s="137"/>
      <c r="R105" s="137"/>
      <c r="S105" s="137"/>
      <c r="T105" s="138"/>
      <c r="U105" s="136"/>
      <c r="V105" s="137"/>
      <c r="W105" s="137"/>
      <c r="X105" s="137"/>
      <c r="Y105" s="137"/>
      <c r="Z105" s="137"/>
      <c r="AA105" s="138"/>
      <c r="AB105" s="136"/>
      <c r="AC105" s="137"/>
      <c r="AD105" s="137"/>
      <c r="AE105" s="137"/>
      <c r="AF105" s="137"/>
      <c r="AG105" s="137"/>
      <c r="AH105" s="137"/>
      <c r="AI105" s="137"/>
      <c r="AJ105" s="137"/>
      <c r="AK105" s="137"/>
      <c r="AL105" s="138"/>
      <c r="AM105" s="136"/>
      <c r="AN105" s="137"/>
      <c r="AO105" s="137"/>
      <c r="AP105" s="137"/>
      <c r="AQ105" s="137"/>
      <c r="AR105" s="138"/>
      <c r="AS105" s="136"/>
      <c r="AT105" s="137"/>
      <c r="AU105" s="137"/>
      <c r="AV105" s="137"/>
      <c r="AW105" s="138"/>
      <c r="AX105" s="136"/>
      <c r="AY105" s="137"/>
      <c r="AZ105" s="137"/>
      <c r="BA105" s="138"/>
      <c r="BB105" s="136"/>
      <c r="BC105" s="137"/>
      <c r="BD105" s="137"/>
      <c r="BE105" s="137"/>
      <c r="BF105" s="137"/>
      <c r="BG105" s="137"/>
      <c r="BH105" s="137"/>
      <c r="BI105" s="137"/>
      <c r="BJ105" s="137"/>
      <c r="BK105" s="137"/>
      <c r="BL105" s="137"/>
      <c r="BM105" s="138"/>
      <c r="BN105" s="136"/>
      <c r="BO105" s="137"/>
      <c r="BP105" s="137"/>
      <c r="BQ105" s="137"/>
      <c r="BR105" s="137"/>
      <c r="BS105" s="137"/>
      <c r="BT105" s="137"/>
      <c r="BU105" s="137"/>
      <c r="BV105" s="137"/>
      <c r="BW105" s="137"/>
      <c r="BX105" s="137"/>
      <c r="BY105" s="137"/>
      <c r="BZ105" s="137"/>
      <c r="CA105" s="137"/>
      <c r="CB105" s="137"/>
      <c r="CC105" s="137"/>
      <c r="CD105" s="137"/>
      <c r="CE105" s="137"/>
      <c r="CF105" s="137"/>
      <c r="CG105" s="137"/>
      <c r="CH105" s="138"/>
      <c r="CI105" s="136"/>
      <c r="CJ105" s="137"/>
      <c r="CK105" s="137"/>
      <c r="CL105" s="138"/>
      <c r="CM105" s="136"/>
      <c r="CN105" s="137"/>
      <c r="CO105" s="137"/>
      <c r="CP105" s="137"/>
      <c r="CQ105" s="138"/>
      <c r="CR105" s="138"/>
      <c r="CS105" s="107"/>
      <c r="CU105" s="46"/>
    </row>
    <row r="106" spans="1:99" s="67" customFormat="1">
      <c r="A106" s="513"/>
      <c r="B106" s="514"/>
      <c r="C106" s="514"/>
      <c r="D106" s="515"/>
      <c r="E106" s="136"/>
      <c r="F106" s="137"/>
      <c r="G106" s="137"/>
      <c r="H106" s="137"/>
      <c r="I106" s="138"/>
      <c r="J106" s="136"/>
      <c r="K106" s="137"/>
      <c r="L106" s="137"/>
      <c r="M106" s="137"/>
      <c r="N106" s="137"/>
      <c r="O106" s="137"/>
      <c r="P106" s="136"/>
      <c r="Q106" s="137"/>
      <c r="R106" s="137"/>
      <c r="S106" s="137"/>
      <c r="T106" s="138"/>
      <c r="U106" s="136"/>
      <c r="V106" s="137"/>
      <c r="W106" s="137"/>
      <c r="X106" s="137"/>
      <c r="Y106" s="137"/>
      <c r="Z106" s="137"/>
      <c r="AA106" s="138"/>
      <c r="AB106" s="136"/>
      <c r="AC106" s="137"/>
      <c r="AD106" s="137"/>
      <c r="AE106" s="137"/>
      <c r="AF106" s="137"/>
      <c r="AG106" s="137"/>
      <c r="AH106" s="137"/>
      <c r="AI106" s="137"/>
      <c r="AJ106" s="137"/>
      <c r="AK106" s="137"/>
      <c r="AL106" s="138"/>
      <c r="AM106" s="136"/>
      <c r="AN106" s="137"/>
      <c r="AO106" s="137"/>
      <c r="AP106" s="137"/>
      <c r="AQ106" s="137"/>
      <c r="AR106" s="138"/>
      <c r="AS106" s="136"/>
      <c r="AT106" s="137"/>
      <c r="AU106" s="137"/>
      <c r="AV106" s="137"/>
      <c r="AW106" s="138"/>
      <c r="AX106" s="136"/>
      <c r="AY106" s="137"/>
      <c r="AZ106" s="137"/>
      <c r="BA106" s="138"/>
      <c r="BB106" s="136"/>
      <c r="BC106" s="137"/>
      <c r="BD106" s="137"/>
      <c r="BE106" s="137"/>
      <c r="BF106" s="137"/>
      <c r="BG106" s="137"/>
      <c r="BH106" s="137"/>
      <c r="BI106" s="137"/>
      <c r="BJ106" s="137"/>
      <c r="BK106" s="137"/>
      <c r="BL106" s="137"/>
      <c r="BM106" s="138"/>
      <c r="BN106" s="136"/>
      <c r="BO106" s="137"/>
      <c r="BP106" s="137"/>
      <c r="BQ106" s="137"/>
      <c r="BR106" s="137"/>
      <c r="BS106" s="137"/>
      <c r="BT106" s="137"/>
      <c r="BU106" s="137"/>
      <c r="BV106" s="137"/>
      <c r="BW106" s="137"/>
      <c r="BX106" s="137"/>
      <c r="BY106" s="137"/>
      <c r="BZ106" s="137"/>
      <c r="CA106" s="137"/>
      <c r="CB106" s="137"/>
      <c r="CC106" s="137"/>
      <c r="CD106" s="137"/>
      <c r="CE106" s="137"/>
      <c r="CF106" s="137"/>
      <c r="CG106" s="137"/>
      <c r="CH106" s="138"/>
      <c r="CI106" s="136"/>
      <c r="CJ106" s="137"/>
      <c r="CK106" s="137"/>
      <c r="CL106" s="138"/>
      <c r="CM106" s="136"/>
      <c r="CN106" s="137"/>
      <c r="CO106" s="137"/>
      <c r="CP106" s="137"/>
      <c r="CQ106" s="138"/>
      <c r="CR106" s="138"/>
      <c r="CS106" s="140"/>
      <c r="CU106" s="46"/>
    </row>
    <row r="107" spans="1:99" s="67" customFormat="1">
      <c r="A107" s="513"/>
      <c r="B107" s="514"/>
      <c r="C107" s="514"/>
      <c r="D107" s="515"/>
      <c r="E107" s="136"/>
      <c r="F107" s="137"/>
      <c r="G107" s="137"/>
      <c r="H107" s="137"/>
      <c r="I107" s="138"/>
      <c r="J107" s="136"/>
      <c r="K107" s="137"/>
      <c r="L107" s="137"/>
      <c r="M107" s="137"/>
      <c r="N107" s="137"/>
      <c r="O107" s="137"/>
      <c r="P107" s="136"/>
      <c r="Q107" s="137"/>
      <c r="R107" s="137"/>
      <c r="S107" s="137"/>
      <c r="T107" s="138"/>
      <c r="U107" s="136"/>
      <c r="V107" s="137"/>
      <c r="W107" s="137"/>
      <c r="X107" s="137"/>
      <c r="Y107" s="137"/>
      <c r="Z107" s="137"/>
      <c r="AA107" s="138"/>
      <c r="AB107" s="136"/>
      <c r="AC107" s="137"/>
      <c r="AD107" s="137"/>
      <c r="AE107" s="137"/>
      <c r="AF107" s="137"/>
      <c r="AG107" s="137"/>
      <c r="AH107" s="137"/>
      <c r="AI107" s="137"/>
      <c r="AJ107" s="137"/>
      <c r="AK107" s="137"/>
      <c r="AL107" s="138"/>
      <c r="AM107" s="136"/>
      <c r="AN107" s="137"/>
      <c r="AO107" s="137"/>
      <c r="AP107" s="137"/>
      <c r="AQ107" s="137"/>
      <c r="AR107" s="138"/>
      <c r="AS107" s="136"/>
      <c r="AT107" s="137"/>
      <c r="AU107" s="137"/>
      <c r="AV107" s="137"/>
      <c r="AW107" s="138"/>
      <c r="AX107" s="136"/>
      <c r="AY107" s="137"/>
      <c r="AZ107" s="137"/>
      <c r="BA107" s="138"/>
      <c r="BB107" s="136"/>
      <c r="BC107" s="137"/>
      <c r="BD107" s="137"/>
      <c r="BE107" s="137"/>
      <c r="BF107" s="137"/>
      <c r="BG107" s="137"/>
      <c r="BH107" s="137"/>
      <c r="BI107" s="137"/>
      <c r="BJ107" s="137"/>
      <c r="BK107" s="137"/>
      <c r="BL107" s="137"/>
      <c r="BM107" s="138"/>
      <c r="BN107" s="136"/>
      <c r="BO107" s="137"/>
      <c r="BP107" s="137"/>
      <c r="BQ107" s="137"/>
      <c r="BR107" s="137"/>
      <c r="BS107" s="137"/>
      <c r="BT107" s="137"/>
      <c r="BU107" s="137"/>
      <c r="BV107" s="137"/>
      <c r="BW107" s="137"/>
      <c r="BX107" s="137"/>
      <c r="BY107" s="137"/>
      <c r="BZ107" s="137"/>
      <c r="CA107" s="137"/>
      <c r="CB107" s="137"/>
      <c r="CC107" s="137"/>
      <c r="CD107" s="137"/>
      <c r="CE107" s="137"/>
      <c r="CF107" s="137"/>
      <c r="CG107" s="137"/>
      <c r="CH107" s="138"/>
      <c r="CI107" s="136"/>
      <c r="CJ107" s="137"/>
      <c r="CK107" s="137"/>
      <c r="CL107" s="138"/>
      <c r="CM107" s="136"/>
      <c r="CN107" s="137"/>
      <c r="CO107" s="137"/>
      <c r="CP107" s="137"/>
      <c r="CQ107" s="138"/>
      <c r="CR107" s="138"/>
      <c r="CS107" s="140"/>
      <c r="CU107" s="46"/>
    </row>
    <row r="108" spans="1:99" ht="15.75" thickBot="1">
      <c r="A108" s="516"/>
      <c r="B108" s="517"/>
      <c r="C108" s="517"/>
      <c r="D108" s="518"/>
      <c r="E108" s="124"/>
      <c r="F108" s="87"/>
      <c r="G108" s="87"/>
      <c r="H108" s="87"/>
      <c r="I108" s="88"/>
      <c r="J108" s="124"/>
      <c r="K108" s="87"/>
      <c r="L108" s="87"/>
      <c r="M108" s="87"/>
      <c r="N108" s="87"/>
      <c r="O108" s="87"/>
      <c r="P108" s="124"/>
      <c r="Q108" s="87"/>
      <c r="R108" s="87"/>
      <c r="S108" s="87"/>
      <c r="T108" s="88"/>
      <c r="U108" s="124"/>
      <c r="V108" s="87"/>
      <c r="W108" s="87"/>
      <c r="X108" s="87"/>
      <c r="Y108" s="87"/>
      <c r="Z108" s="87"/>
      <c r="AA108" s="88"/>
      <c r="AB108" s="124"/>
      <c r="AC108" s="87"/>
      <c r="AD108" s="87"/>
      <c r="AE108" s="87"/>
      <c r="AF108" s="87"/>
      <c r="AG108" s="87"/>
      <c r="AH108" s="87"/>
      <c r="AI108" s="87"/>
      <c r="AJ108" s="87"/>
      <c r="AK108" s="87"/>
      <c r="AL108" s="88"/>
      <c r="AM108" s="124"/>
      <c r="AN108" s="87"/>
      <c r="AO108" s="87"/>
      <c r="AP108" s="87"/>
      <c r="AQ108" s="87"/>
      <c r="AR108" s="88"/>
      <c r="AS108" s="124"/>
      <c r="AT108" s="87"/>
      <c r="AU108" s="87"/>
      <c r="AV108" s="87"/>
      <c r="AW108" s="88"/>
      <c r="AX108" s="124"/>
      <c r="AY108" s="87"/>
      <c r="AZ108" s="87"/>
      <c r="BA108" s="88"/>
      <c r="BB108" s="124"/>
      <c r="BC108" s="87"/>
      <c r="BD108" s="87"/>
      <c r="BE108" s="87"/>
      <c r="BF108" s="87"/>
      <c r="BG108" s="87"/>
      <c r="BH108" s="87"/>
      <c r="BI108" s="87"/>
      <c r="BJ108" s="87"/>
      <c r="BK108" s="87"/>
      <c r="BL108" s="87"/>
      <c r="BM108" s="88"/>
      <c r="BN108" s="124"/>
      <c r="BO108" s="87"/>
      <c r="BP108" s="87"/>
      <c r="BQ108" s="87"/>
      <c r="BR108" s="87"/>
      <c r="BS108" s="87"/>
      <c r="BT108" s="87"/>
      <c r="BU108" s="87"/>
      <c r="BV108" s="87"/>
      <c r="BW108" s="87"/>
      <c r="BX108" s="87"/>
      <c r="BY108" s="87"/>
      <c r="BZ108" s="87"/>
      <c r="CA108" s="87"/>
      <c r="CB108" s="87"/>
      <c r="CC108" s="87"/>
      <c r="CD108" s="87"/>
      <c r="CE108" s="87"/>
      <c r="CF108" s="87"/>
      <c r="CG108" s="87"/>
      <c r="CH108" s="88"/>
      <c r="CI108" s="124"/>
      <c r="CJ108" s="87"/>
      <c r="CK108" s="87"/>
      <c r="CL108" s="88"/>
      <c r="CM108" s="124"/>
      <c r="CN108" s="87"/>
      <c r="CO108" s="87"/>
      <c r="CP108" s="87"/>
      <c r="CQ108" s="88"/>
      <c r="CR108" s="88"/>
      <c r="CS108" s="108"/>
    </row>
    <row r="109" spans="1:99" s="1" customFormat="1" ht="15.75" thickBot="1">
      <c r="A109" s="97"/>
      <c r="B109" s="95"/>
      <c r="C109" s="95" t="s">
        <v>53</v>
      </c>
      <c r="D109" s="95"/>
      <c r="E109" s="126" t="str">
        <f>IF(SUM(E100:E108)=SUM(F109:I109),"O.K","Revisar")</f>
        <v>O.K</v>
      </c>
      <c r="F109" s="96">
        <f>SUM(F100:F108)</f>
        <v>0</v>
      </c>
      <c r="G109" s="96">
        <f t="shared" ref="G109:I109" si="13">SUM(G100:G108)</f>
        <v>0</v>
      </c>
      <c r="H109" s="96">
        <f t="shared" si="13"/>
        <v>0</v>
      </c>
      <c r="I109" s="96">
        <f t="shared" si="13"/>
        <v>0</v>
      </c>
      <c r="J109" s="126" t="str">
        <f>IF(SUM(J100:J108)=SUM(K109:O109),"O.K","Revisar")</f>
        <v>O.K</v>
      </c>
      <c r="K109" s="96">
        <f>SUM(K100:K108)</f>
        <v>0</v>
      </c>
      <c r="L109" s="96">
        <f t="shared" ref="L109" si="14">SUM(L100:L108)</f>
        <v>0</v>
      </c>
      <c r="M109" s="96">
        <f t="shared" ref="M109" si="15">SUM(M100:M108)</f>
        <v>0</v>
      </c>
      <c r="N109" s="96">
        <f t="shared" ref="N109:O109" si="16">SUM(N100:N108)</f>
        <v>0</v>
      </c>
      <c r="O109" s="96">
        <f t="shared" si="16"/>
        <v>0</v>
      </c>
      <c r="P109" s="126" t="str">
        <f>IF(SUM(P100:P108)=SUM(Q109:T109),"O.K","Revisar")</f>
        <v>O.K</v>
      </c>
      <c r="Q109" s="96">
        <f>SUM(Q100:Q108)</f>
        <v>0</v>
      </c>
      <c r="R109" s="96">
        <f t="shared" ref="R109" si="17">SUM(R100:R108)</f>
        <v>0</v>
      </c>
      <c r="S109" s="96">
        <f t="shared" ref="S109" si="18">SUM(S100:S108)</f>
        <v>0</v>
      </c>
      <c r="T109" s="96">
        <f t="shared" ref="T109" si="19">SUM(T100:T108)</f>
        <v>0</v>
      </c>
      <c r="U109" s="126" t="str">
        <f>IF(SUM(U100:U108)=SUM(V109:AA109),"O.K","Revisar")</f>
        <v>O.K</v>
      </c>
      <c r="V109" s="96">
        <f>SUM(V100:V108)</f>
        <v>0</v>
      </c>
      <c r="W109" s="96">
        <f t="shared" ref="W109" si="20">SUM(W100:W108)</f>
        <v>0</v>
      </c>
      <c r="X109" s="96">
        <f t="shared" ref="X109" si="21">SUM(X100:X108)</f>
        <v>0</v>
      </c>
      <c r="Y109" s="96">
        <f t="shared" ref="Y109" si="22">SUM(Y100:Y108)</f>
        <v>0</v>
      </c>
      <c r="Z109" s="96">
        <f t="shared" ref="Z109" si="23">SUM(Z100:Z108)</f>
        <v>0</v>
      </c>
      <c r="AA109" s="96">
        <f t="shared" ref="AA109" si="24">SUM(AA100:AA108)</f>
        <v>0</v>
      </c>
      <c r="AB109" s="126" t="str">
        <f>IF(SUM(AB100:AB108)=SUM(AC109:AL109),"O.K","Revisar")</f>
        <v>O.K</v>
      </c>
      <c r="AC109" s="96">
        <f>SUM(AC100:AC108)</f>
        <v>0</v>
      </c>
      <c r="AD109" s="96">
        <f t="shared" ref="AD109" si="25">SUM(AD100:AD108)</f>
        <v>0</v>
      </c>
      <c r="AE109" s="96">
        <f t="shared" ref="AE109" si="26">SUM(AE100:AE108)</f>
        <v>0</v>
      </c>
      <c r="AF109" s="96">
        <f t="shared" ref="AF109" si="27">SUM(AF100:AF108)</f>
        <v>0</v>
      </c>
      <c r="AG109" s="96">
        <f t="shared" ref="AG109" si="28">SUM(AG100:AG108)</f>
        <v>0</v>
      </c>
      <c r="AH109" s="96">
        <f t="shared" ref="AH109" si="29">SUM(AH100:AH108)</f>
        <v>0</v>
      </c>
      <c r="AI109" s="96">
        <f t="shared" ref="AI109" si="30">SUM(AI100:AI108)</f>
        <v>0</v>
      </c>
      <c r="AJ109" s="96">
        <f t="shared" ref="AJ109" si="31">SUM(AJ100:AJ108)</f>
        <v>0</v>
      </c>
      <c r="AK109" s="96">
        <f t="shared" ref="AK109" si="32">SUM(AK100:AK108)</f>
        <v>0</v>
      </c>
      <c r="AL109" s="96">
        <f t="shared" ref="AL109" si="33">SUM(AL100:AL108)</f>
        <v>0</v>
      </c>
      <c r="AM109" s="126" t="str">
        <f>IF(SUM(AM100:AM108)=SUM(AN109:AR109),"O.K","Revisar")</f>
        <v>O.K</v>
      </c>
      <c r="AN109" s="96">
        <f>SUM(AN100:AN108)</f>
        <v>0</v>
      </c>
      <c r="AO109" s="96">
        <f t="shared" ref="AO109" si="34">SUM(AO100:AO108)</f>
        <v>0</v>
      </c>
      <c r="AP109" s="96">
        <f t="shared" ref="AP109" si="35">SUM(AP100:AP108)</f>
        <v>0</v>
      </c>
      <c r="AQ109" s="96">
        <f t="shared" ref="AQ109:AR109" si="36">SUM(AQ100:AQ108)</f>
        <v>0</v>
      </c>
      <c r="AR109" s="96">
        <f t="shared" si="36"/>
        <v>0</v>
      </c>
      <c r="AS109" s="126" t="str">
        <f>IF(SUM(AS100:AS108)=SUM(AT109:AW109),"O.K","Revisar")</f>
        <v>O.K</v>
      </c>
      <c r="AT109" s="96">
        <f>SUM(AT100:AT108)</f>
        <v>0</v>
      </c>
      <c r="AU109" s="96">
        <f t="shared" ref="AU109" si="37">SUM(AU100:AU108)</f>
        <v>0</v>
      </c>
      <c r="AV109" s="96">
        <f t="shared" ref="AV109" si="38">SUM(AV100:AV108)</f>
        <v>0</v>
      </c>
      <c r="AW109" s="96">
        <f t="shared" ref="AW109" si="39">SUM(AW100:AW108)</f>
        <v>0</v>
      </c>
      <c r="AX109" s="126" t="str">
        <f>IF(SUM(AX100:AX108)=SUM(AY109:BA109),"O.K","Revisar")</f>
        <v>O.K</v>
      </c>
      <c r="AY109" s="96">
        <f>SUM(AY100:AY108)</f>
        <v>0</v>
      </c>
      <c r="AZ109" s="96">
        <f t="shared" ref="AZ109" si="40">SUM(AZ100:AZ108)</f>
        <v>0</v>
      </c>
      <c r="BA109" s="96">
        <f t="shared" ref="BA109" si="41">SUM(BA100:BA108)</f>
        <v>0</v>
      </c>
      <c r="BB109" s="126" t="str">
        <f>IF(SUM(BB100:BB108)=SUM(BC109:BM109),"O.K","Revisar")</f>
        <v>O.K</v>
      </c>
      <c r="BC109" s="96">
        <f>SUM(BC100:BC108)</f>
        <v>0</v>
      </c>
      <c r="BD109" s="96">
        <f t="shared" ref="BD109" si="42">SUM(BD100:BD108)</f>
        <v>0</v>
      </c>
      <c r="BE109" s="96">
        <f t="shared" ref="BE109" si="43">SUM(BE100:BE108)</f>
        <v>0</v>
      </c>
      <c r="BF109" s="96">
        <f t="shared" ref="BF109" si="44">SUM(BF100:BF108)</f>
        <v>0</v>
      </c>
      <c r="BG109" s="96">
        <f t="shared" ref="BG109" si="45">SUM(BG100:BG108)</f>
        <v>0</v>
      </c>
      <c r="BH109" s="96">
        <f t="shared" ref="BH109" si="46">SUM(BH100:BH108)</f>
        <v>0</v>
      </c>
      <c r="BI109" s="96">
        <f t="shared" ref="BI109" si="47">SUM(BI100:BI108)</f>
        <v>0</v>
      </c>
      <c r="BJ109" s="96">
        <f t="shared" ref="BJ109" si="48">SUM(BJ100:BJ108)</f>
        <v>0</v>
      </c>
      <c r="BK109" s="96">
        <f t="shared" ref="BK109" si="49">SUM(BK100:BK108)</f>
        <v>0</v>
      </c>
      <c r="BL109" s="96">
        <f t="shared" ref="BL109" si="50">SUM(BL100:BL108)</f>
        <v>0</v>
      </c>
      <c r="BM109" s="96">
        <f t="shared" ref="BM109" si="51">SUM(BM100:BM108)</f>
        <v>0</v>
      </c>
      <c r="BN109" s="126" t="str">
        <f>IF(SUM(BN100:BN108)=SUM(BO109:CH109),"O.K","Revisar")</f>
        <v>O.K</v>
      </c>
      <c r="BO109" s="96">
        <f>SUM(BO100:BO108)</f>
        <v>0</v>
      </c>
      <c r="BP109" s="96">
        <f t="shared" ref="BP109" si="52">SUM(BP100:BP108)</f>
        <v>0</v>
      </c>
      <c r="BQ109" s="96">
        <f t="shared" ref="BQ109" si="53">SUM(BQ100:BQ108)</f>
        <v>0</v>
      </c>
      <c r="BR109" s="96">
        <f t="shared" ref="BR109" si="54">SUM(BR100:BR108)</f>
        <v>0</v>
      </c>
      <c r="BS109" s="96">
        <f t="shared" ref="BS109" si="55">SUM(BS100:BS108)</f>
        <v>0</v>
      </c>
      <c r="BT109" s="96">
        <f t="shared" ref="BT109" si="56">SUM(BT100:BT108)</f>
        <v>0</v>
      </c>
      <c r="BU109" s="96">
        <f t="shared" ref="BU109" si="57">SUM(BU100:BU108)</f>
        <v>0</v>
      </c>
      <c r="BV109" s="96">
        <f t="shared" ref="BV109" si="58">SUM(BV100:BV108)</f>
        <v>0</v>
      </c>
      <c r="BW109" s="96">
        <f t="shared" ref="BW109" si="59">SUM(BW100:BW108)</f>
        <v>0</v>
      </c>
      <c r="BX109" s="96">
        <f t="shared" ref="BX109" si="60">SUM(BX100:BX108)</f>
        <v>0</v>
      </c>
      <c r="BY109" s="96">
        <f t="shared" ref="BY109" si="61">SUM(BY100:BY108)</f>
        <v>0</v>
      </c>
      <c r="BZ109" s="96">
        <f t="shared" ref="BZ109" si="62">SUM(BZ100:BZ108)</f>
        <v>0</v>
      </c>
      <c r="CA109" s="96">
        <f t="shared" ref="CA109" si="63">SUM(CA100:CA108)</f>
        <v>0</v>
      </c>
      <c r="CB109" s="96">
        <f t="shared" ref="CB109" si="64">SUM(CB100:CB108)</f>
        <v>0</v>
      </c>
      <c r="CC109" s="96">
        <f t="shared" ref="CC109" si="65">SUM(CC100:CC108)</f>
        <v>0</v>
      </c>
      <c r="CD109" s="96">
        <f t="shared" ref="CD109" si="66">SUM(CD100:CD108)</f>
        <v>0</v>
      </c>
      <c r="CE109" s="96">
        <f t="shared" ref="CE109" si="67">SUM(CE100:CE108)</f>
        <v>0</v>
      </c>
      <c r="CF109" s="96">
        <f t="shared" ref="CF109" si="68">SUM(CF100:CF108)</f>
        <v>0</v>
      </c>
      <c r="CG109" s="96">
        <f t="shared" ref="CG109" si="69">SUM(CG100:CG108)</f>
        <v>0</v>
      </c>
      <c r="CH109" s="96">
        <f t="shared" ref="CH109" si="70">SUM(CH100:CH108)</f>
        <v>0</v>
      </c>
      <c r="CI109" s="126" t="str">
        <f>IF(SUM(CI100:CI108)=SUM(CJ109:CL109),"O.K","Revisar")</f>
        <v>O.K</v>
      </c>
      <c r="CJ109" s="96">
        <f t="shared" ref="CJ109" si="71">SUM(CJ100:CJ108)</f>
        <v>0</v>
      </c>
      <c r="CK109" s="96">
        <f t="shared" ref="CK109" si="72">SUM(CK100:CK108)</f>
        <v>0</v>
      </c>
      <c r="CL109" s="96">
        <f t="shared" ref="CL109" si="73">SUM(CL100:CL108)</f>
        <v>0</v>
      </c>
      <c r="CM109" s="126" t="str">
        <f>IF(SUM(CM100:CM108)=SUM(CN109:CQ109),"O.K","Revisar")</f>
        <v>O.K</v>
      </c>
      <c r="CN109" s="96">
        <f>SUM(CN100:CN108)</f>
        <v>0</v>
      </c>
      <c r="CO109" s="96">
        <f t="shared" ref="CO109" si="74">SUM(CO100:CO108)</f>
        <v>0</v>
      </c>
      <c r="CP109" s="96">
        <f t="shared" ref="CP109" si="75">SUM(CP100:CP108)</f>
        <v>0</v>
      </c>
      <c r="CQ109" s="98">
        <f t="shared" ref="CQ109:CR109" si="76">SUM(CQ100:CQ108)</f>
        <v>0</v>
      </c>
      <c r="CR109" s="98">
        <f t="shared" si="76"/>
        <v>0</v>
      </c>
      <c r="CS109" s="94"/>
      <c r="CT109" s="94"/>
      <c r="CU109" s="94"/>
    </row>
    <row r="110" spans="1:99" ht="15.75" thickBot="1"/>
    <row r="111" spans="1:99" s="127" customFormat="1" ht="27" customHeight="1" thickBot="1">
      <c r="A111" s="129" t="s">
        <v>54</v>
      </c>
      <c r="B111" s="419"/>
      <c r="C111" s="130"/>
      <c r="D111" s="130"/>
      <c r="E111" s="130"/>
      <c r="F111" s="131">
        <f>+F92+F109</f>
        <v>0</v>
      </c>
      <c r="G111" s="131">
        <f>+G92+G109</f>
        <v>0</v>
      </c>
      <c r="H111" s="131">
        <f>+H92+H109</f>
        <v>0</v>
      </c>
      <c r="I111" s="131">
        <f>+I92+I109</f>
        <v>0</v>
      </c>
      <c r="J111" s="130"/>
      <c r="K111" s="131">
        <f>+K92+K109</f>
        <v>0</v>
      </c>
      <c r="L111" s="131">
        <f>+L92+L109</f>
        <v>0</v>
      </c>
      <c r="M111" s="131">
        <f>+M92+M109</f>
        <v>0</v>
      </c>
      <c r="N111" s="131">
        <f>+N92+N109</f>
        <v>0</v>
      </c>
      <c r="O111" s="131">
        <f>+O92+O109</f>
        <v>0</v>
      </c>
      <c r="P111" s="130"/>
      <c r="Q111" s="131">
        <f>+Q92+Q109</f>
        <v>0</v>
      </c>
      <c r="R111" s="131">
        <f>+R92+R109</f>
        <v>0</v>
      </c>
      <c r="S111" s="131">
        <f>+S92+S109</f>
        <v>0</v>
      </c>
      <c r="T111" s="131">
        <f>+T92+T109</f>
        <v>0</v>
      </c>
      <c r="U111" s="130"/>
      <c r="V111" s="131">
        <f t="shared" ref="V111:AA111" si="77">+V92+V109</f>
        <v>0</v>
      </c>
      <c r="W111" s="131">
        <f t="shared" si="77"/>
        <v>0</v>
      </c>
      <c r="X111" s="131">
        <f t="shared" si="77"/>
        <v>0</v>
      </c>
      <c r="Y111" s="131">
        <f t="shared" si="77"/>
        <v>0</v>
      </c>
      <c r="Z111" s="131">
        <f t="shared" si="77"/>
        <v>0</v>
      </c>
      <c r="AA111" s="131">
        <f t="shared" si="77"/>
        <v>0</v>
      </c>
      <c r="AB111" s="130"/>
      <c r="AC111" s="131">
        <f t="shared" ref="AC111:AL111" si="78">+AC92+AC109</f>
        <v>0</v>
      </c>
      <c r="AD111" s="131">
        <f t="shared" si="78"/>
        <v>0</v>
      </c>
      <c r="AE111" s="131">
        <f t="shared" si="78"/>
        <v>0</v>
      </c>
      <c r="AF111" s="131">
        <f t="shared" si="78"/>
        <v>0</v>
      </c>
      <c r="AG111" s="131">
        <f t="shared" si="78"/>
        <v>0</v>
      </c>
      <c r="AH111" s="131">
        <f t="shared" si="78"/>
        <v>0</v>
      </c>
      <c r="AI111" s="131">
        <f t="shared" si="78"/>
        <v>0</v>
      </c>
      <c r="AJ111" s="131">
        <f t="shared" si="78"/>
        <v>0</v>
      </c>
      <c r="AK111" s="131">
        <f t="shared" si="78"/>
        <v>0</v>
      </c>
      <c r="AL111" s="131">
        <f t="shared" si="78"/>
        <v>0</v>
      </c>
      <c r="AM111" s="130"/>
      <c r="AN111" s="131">
        <f>+AN92+AN109</f>
        <v>0</v>
      </c>
      <c r="AO111" s="131">
        <f>+AO92+AO109</f>
        <v>0</v>
      </c>
      <c r="AP111" s="131">
        <f>+AP92+AP109</f>
        <v>0</v>
      </c>
      <c r="AQ111" s="131">
        <f>+AQ92+AQ109</f>
        <v>0</v>
      </c>
      <c r="AR111" s="131">
        <f>+AR92+AR109</f>
        <v>0</v>
      </c>
      <c r="AS111" s="130"/>
      <c r="AT111" s="131">
        <f>+AT92+AT109</f>
        <v>0</v>
      </c>
      <c r="AU111" s="131">
        <f>+AU92+AU109</f>
        <v>0</v>
      </c>
      <c r="AV111" s="131">
        <f>+AV92+AV109</f>
        <v>0</v>
      </c>
      <c r="AW111" s="131">
        <f>+AW92+AW109</f>
        <v>0</v>
      </c>
      <c r="AX111" s="130"/>
      <c r="AY111" s="131">
        <f>+AY92+AY109</f>
        <v>0</v>
      </c>
      <c r="AZ111" s="131">
        <f>+AZ92+AZ109</f>
        <v>0</v>
      </c>
      <c r="BA111" s="131">
        <f>+BA92+BA109</f>
        <v>0</v>
      </c>
      <c r="BB111" s="130"/>
      <c r="BC111" s="131">
        <f t="shared" ref="BC111:BM111" si="79">+BC92+BC109</f>
        <v>0</v>
      </c>
      <c r="BD111" s="131">
        <f t="shared" si="79"/>
        <v>0</v>
      </c>
      <c r="BE111" s="131">
        <f t="shared" si="79"/>
        <v>0</v>
      </c>
      <c r="BF111" s="131">
        <f t="shared" si="79"/>
        <v>0</v>
      </c>
      <c r="BG111" s="131">
        <f t="shared" si="79"/>
        <v>0</v>
      </c>
      <c r="BH111" s="131">
        <f t="shared" si="79"/>
        <v>0</v>
      </c>
      <c r="BI111" s="131">
        <f t="shared" si="79"/>
        <v>0</v>
      </c>
      <c r="BJ111" s="131">
        <f t="shared" si="79"/>
        <v>0</v>
      </c>
      <c r="BK111" s="131">
        <f t="shared" si="79"/>
        <v>0</v>
      </c>
      <c r="BL111" s="131">
        <f t="shared" si="79"/>
        <v>0</v>
      </c>
      <c r="BM111" s="131">
        <f t="shared" si="79"/>
        <v>0</v>
      </c>
      <c r="BN111" s="130"/>
      <c r="BO111" s="131">
        <f t="shared" ref="BO111:CH111" si="80">+BO92+BO109</f>
        <v>0</v>
      </c>
      <c r="BP111" s="131">
        <f t="shared" si="80"/>
        <v>0</v>
      </c>
      <c r="BQ111" s="131">
        <f t="shared" si="80"/>
        <v>0</v>
      </c>
      <c r="BR111" s="131">
        <f t="shared" si="80"/>
        <v>0</v>
      </c>
      <c r="BS111" s="131">
        <f t="shared" si="80"/>
        <v>0</v>
      </c>
      <c r="BT111" s="131">
        <f t="shared" si="80"/>
        <v>0</v>
      </c>
      <c r="BU111" s="131">
        <f t="shared" si="80"/>
        <v>0</v>
      </c>
      <c r="BV111" s="131">
        <f t="shared" si="80"/>
        <v>0</v>
      </c>
      <c r="BW111" s="131">
        <f t="shared" si="80"/>
        <v>0</v>
      </c>
      <c r="BX111" s="131">
        <f t="shared" si="80"/>
        <v>0</v>
      </c>
      <c r="BY111" s="131">
        <f t="shared" si="80"/>
        <v>0</v>
      </c>
      <c r="BZ111" s="131">
        <f t="shared" si="80"/>
        <v>0</v>
      </c>
      <c r="CA111" s="131">
        <f t="shared" si="80"/>
        <v>0</v>
      </c>
      <c r="CB111" s="131">
        <f t="shared" si="80"/>
        <v>0</v>
      </c>
      <c r="CC111" s="131">
        <f t="shared" si="80"/>
        <v>0</v>
      </c>
      <c r="CD111" s="131">
        <f t="shared" si="80"/>
        <v>0</v>
      </c>
      <c r="CE111" s="131">
        <f t="shared" si="80"/>
        <v>0</v>
      </c>
      <c r="CF111" s="131">
        <f t="shared" si="80"/>
        <v>0</v>
      </c>
      <c r="CG111" s="131">
        <f t="shared" si="80"/>
        <v>0</v>
      </c>
      <c r="CH111" s="131">
        <f t="shared" si="80"/>
        <v>0</v>
      </c>
      <c r="CI111" s="130"/>
      <c r="CJ111" s="131">
        <f>+CJ92+CJ109</f>
        <v>0</v>
      </c>
      <c r="CK111" s="131">
        <f>+CK92+CK109</f>
        <v>0</v>
      </c>
      <c r="CL111" s="131">
        <f>+CL92+CL109</f>
        <v>0</v>
      </c>
      <c r="CM111" s="130"/>
      <c r="CN111" s="131">
        <f>+CN92+CN109</f>
        <v>0</v>
      </c>
      <c r="CO111" s="131">
        <f>+CO92+CO109</f>
        <v>0</v>
      </c>
      <c r="CP111" s="131">
        <f>+CP92+CP109</f>
        <v>0</v>
      </c>
      <c r="CQ111" s="132">
        <f>+CQ92+CQ109</f>
        <v>0</v>
      </c>
      <c r="CR111" s="132">
        <f>+CR92+CR109</f>
        <v>0</v>
      </c>
      <c r="CS111" s="186">
        <f>ROUND(SUM(E111:CR111),0)</f>
        <v>0</v>
      </c>
      <c r="CU111" s="128"/>
    </row>
    <row r="112" spans="1:99" s="127" customFormat="1" ht="27" customHeight="1">
      <c r="A112" s="188"/>
      <c r="B112" s="420"/>
      <c r="F112" s="187"/>
      <c r="G112" s="187"/>
      <c r="H112" s="187"/>
      <c r="I112" s="187"/>
      <c r="K112" s="187"/>
      <c r="L112" s="187"/>
      <c r="M112" s="187"/>
      <c r="N112" s="187"/>
      <c r="O112" s="187"/>
      <c r="Q112" s="187"/>
      <c r="R112" s="187"/>
      <c r="S112" s="187"/>
      <c r="T112" s="187"/>
      <c r="V112" s="187"/>
      <c r="W112" s="187"/>
      <c r="X112" s="187"/>
      <c r="Y112" s="187"/>
      <c r="Z112" s="187"/>
      <c r="AA112" s="187"/>
      <c r="AC112" s="187"/>
      <c r="AD112" s="187"/>
      <c r="AE112" s="187"/>
      <c r="AF112" s="187"/>
      <c r="AG112" s="187"/>
      <c r="AH112" s="187"/>
      <c r="AI112" s="187"/>
      <c r="AJ112" s="187"/>
      <c r="AK112" s="187"/>
      <c r="AL112" s="187"/>
      <c r="AN112" s="187"/>
      <c r="AO112" s="187"/>
      <c r="AP112" s="187"/>
      <c r="AQ112" s="187"/>
      <c r="AR112" s="187"/>
      <c r="AT112" s="187"/>
      <c r="AU112" s="187"/>
      <c r="AV112" s="187"/>
      <c r="AW112" s="187"/>
      <c r="AY112" s="187"/>
      <c r="AZ112" s="187"/>
      <c r="BA112" s="187"/>
      <c r="BC112" s="187"/>
      <c r="BD112" s="187"/>
      <c r="BE112" s="187"/>
      <c r="BF112" s="187"/>
      <c r="BG112" s="187"/>
      <c r="BH112" s="187"/>
      <c r="BI112" s="187"/>
      <c r="BJ112" s="187"/>
      <c r="BK112" s="187"/>
      <c r="BL112" s="187"/>
      <c r="BM112" s="187"/>
      <c r="BO112" s="187"/>
      <c r="BP112" s="187"/>
      <c r="BQ112" s="187"/>
      <c r="BR112" s="187"/>
      <c r="BS112" s="187"/>
      <c r="BT112" s="187"/>
      <c r="BU112" s="187"/>
      <c r="BV112" s="187"/>
      <c r="BW112" s="187"/>
      <c r="BX112" s="187"/>
      <c r="BY112" s="187"/>
      <c r="BZ112" s="187"/>
      <c r="CA112" s="187"/>
      <c r="CB112" s="187"/>
      <c r="CC112" s="187"/>
      <c r="CD112" s="187"/>
      <c r="CE112" s="187"/>
      <c r="CF112" s="187"/>
      <c r="CG112" s="187"/>
      <c r="CH112" s="187"/>
      <c r="CJ112" s="187"/>
      <c r="CK112" s="187"/>
      <c r="CL112" s="187"/>
      <c r="CN112" s="187"/>
      <c r="CO112" s="187"/>
      <c r="CP112" s="187"/>
      <c r="CQ112" s="187"/>
      <c r="CR112" s="187"/>
      <c r="CS112" s="144"/>
      <c r="CU112" s="128"/>
    </row>
    <row r="113" spans="1:101" s="127" customFormat="1" ht="27" customHeight="1" thickBot="1">
      <c r="A113" s="1" t="s">
        <v>55</v>
      </c>
      <c r="B113" s="1"/>
      <c r="C113"/>
      <c r="F113" s="187"/>
      <c r="G113" s="187"/>
      <c r="H113" s="187"/>
      <c r="I113" s="187"/>
      <c r="K113" s="187"/>
      <c r="L113" s="187"/>
      <c r="M113" s="187"/>
      <c r="N113" s="187"/>
      <c r="O113" s="187"/>
      <c r="Q113" s="187"/>
      <c r="R113" s="187"/>
      <c r="S113" s="187"/>
      <c r="T113" s="187"/>
      <c r="V113" s="187"/>
      <c r="W113" s="187"/>
      <c r="X113" s="187"/>
      <c r="Y113" s="187"/>
      <c r="Z113" s="187"/>
      <c r="AA113" s="187"/>
      <c r="AC113" s="187"/>
      <c r="AD113" s="187"/>
      <c r="AE113" s="187"/>
      <c r="AF113" s="187"/>
      <c r="AG113" s="187"/>
      <c r="AH113" s="187"/>
      <c r="AI113" s="187"/>
      <c r="AJ113" s="187"/>
      <c r="AK113" s="187"/>
      <c r="AL113" s="187"/>
      <c r="AN113" s="187"/>
      <c r="AO113" s="187"/>
      <c r="AP113" s="187"/>
      <c r="AQ113" s="187"/>
      <c r="AR113" s="187"/>
      <c r="AT113" s="187"/>
      <c r="AU113" s="187"/>
      <c r="AV113" s="187"/>
      <c r="AW113" s="187"/>
      <c r="AY113" s="187"/>
      <c r="AZ113" s="187"/>
      <c r="BA113" s="187"/>
      <c r="BC113" s="187"/>
      <c r="BD113" s="187"/>
      <c r="BE113" s="187"/>
      <c r="BF113" s="187"/>
      <c r="BG113" s="187"/>
      <c r="BH113" s="187"/>
      <c r="BI113" s="187"/>
      <c r="BJ113" s="187"/>
      <c r="BK113" s="187"/>
      <c r="BL113" s="187"/>
      <c r="BM113" s="187"/>
      <c r="BO113" s="187"/>
      <c r="BP113" s="187"/>
      <c r="BQ113" s="187"/>
      <c r="BR113" s="187"/>
      <c r="BS113" s="187"/>
      <c r="BT113" s="187"/>
      <c r="BU113" s="187"/>
      <c r="BV113" s="187"/>
      <c r="BW113" s="187"/>
      <c r="BX113" s="187"/>
      <c r="BY113" s="187"/>
      <c r="BZ113" s="187"/>
      <c r="CA113" s="187"/>
      <c r="CB113" s="187"/>
      <c r="CC113" s="187"/>
      <c r="CD113" s="187"/>
      <c r="CE113" s="187"/>
      <c r="CF113" s="187"/>
      <c r="CG113" s="187"/>
      <c r="CH113" s="187"/>
      <c r="CJ113" s="187"/>
      <c r="CK113" s="187"/>
      <c r="CL113" s="187"/>
      <c r="CN113" s="187"/>
      <c r="CO113" s="187"/>
      <c r="CP113" s="187"/>
      <c r="CQ113" s="187"/>
      <c r="CR113" s="187"/>
      <c r="CS113" s="144"/>
      <c r="CU113" s="128"/>
    </row>
    <row r="114" spans="1:101" s="67" customFormat="1" ht="23.1" customHeight="1" thickBot="1">
      <c r="A114" s="543" t="s">
        <v>1</v>
      </c>
      <c r="B114" s="544"/>
      <c r="C114" s="544"/>
      <c r="D114" s="545"/>
      <c r="E114" s="537" t="str">
        <f>+E1</f>
        <v xml:space="preserve"> Ingreso  Minorista  del  Modelo</v>
      </c>
      <c r="F114" s="538"/>
      <c r="G114" s="538"/>
      <c r="H114" s="538"/>
      <c r="I114" s="538"/>
      <c r="J114" s="538"/>
      <c r="K114" s="538"/>
      <c r="L114" s="538"/>
      <c r="M114" s="538"/>
      <c r="N114" s="538"/>
      <c r="O114" s="538"/>
      <c r="P114" s="538"/>
      <c r="Q114" s="538"/>
      <c r="R114" s="538"/>
      <c r="S114" s="538"/>
      <c r="T114" s="538"/>
      <c r="U114" s="538"/>
      <c r="V114" s="538"/>
      <c r="W114" s="538"/>
      <c r="X114" s="538"/>
      <c r="Y114" s="538"/>
      <c r="Z114" s="538"/>
      <c r="AA114" s="538"/>
      <c r="AB114" s="538"/>
      <c r="AC114" s="538"/>
      <c r="AD114" s="538"/>
      <c r="AE114" s="538"/>
      <c r="AF114" s="538"/>
      <c r="AG114" s="538"/>
      <c r="AH114" s="538"/>
      <c r="AI114" s="538"/>
      <c r="AJ114" s="538"/>
      <c r="AK114" s="538"/>
      <c r="AL114" s="538"/>
      <c r="AM114" s="538"/>
      <c r="AN114" s="538"/>
      <c r="AO114" s="538"/>
      <c r="AP114" s="538"/>
      <c r="AQ114" s="538"/>
      <c r="AR114" s="538"/>
      <c r="AS114" s="538"/>
      <c r="AT114" s="538"/>
      <c r="AU114" s="538"/>
      <c r="AV114" s="538"/>
      <c r="AW114" s="538"/>
      <c r="AX114" s="538"/>
      <c r="AY114" s="538"/>
      <c r="AZ114" s="538"/>
      <c r="BA114" s="538"/>
      <c r="BB114" s="539" t="str">
        <f>+BB1</f>
        <v xml:space="preserve"> Ingreso  Mayorista  del  Modelo                                               </v>
      </c>
      <c r="BC114" s="539"/>
      <c r="BD114" s="539"/>
      <c r="BE114" s="539"/>
      <c r="BF114" s="539"/>
      <c r="BG114" s="539"/>
      <c r="BH114" s="539"/>
      <c r="BI114" s="539"/>
      <c r="BJ114" s="539"/>
      <c r="BK114" s="539"/>
      <c r="BL114" s="539"/>
      <c r="BM114" s="539"/>
      <c r="BN114" s="539"/>
      <c r="BO114" s="539"/>
      <c r="BP114" s="539"/>
      <c r="BQ114" s="539"/>
      <c r="BR114" s="539"/>
      <c r="BS114" s="539"/>
      <c r="BT114" s="539"/>
      <c r="BU114" s="539"/>
      <c r="BV114" s="539"/>
      <c r="BW114" s="539"/>
      <c r="BX114" s="539"/>
      <c r="BY114" s="539"/>
      <c r="BZ114" s="539"/>
      <c r="CA114" s="539"/>
      <c r="CB114" s="539"/>
      <c r="CC114" s="539"/>
      <c r="CD114" s="539"/>
      <c r="CE114" s="539"/>
      <c r="CF114" s="539"/>
      <c r="CG114" s="539"/>
      <c r="CH114" s="539"/>
      <c r="CI114" s="539"/>
      <c r="CJ114" s="539"/>
      <c r="CK114" s="539"/>
      <c r="CL114" s="539"/>
      <c r="CM114" s="539"/>
      <c r="CN114" s="539"/>
      <c r="CO114" s="539"/>
      <c r="CP114" s="539"/>
      <c r="CQ114" s="540"/>
      <c r="CR114" s="522" t="s">
        <v>50</v>
      </c>
      <c r="CS114" s="525" t="s">
        <v>56</v>
      </c>
      <c r="CU114" s="46"/>
    </row>
    <row r="115" spans="1:101" s="80" customFormat="1" ht="15" customHeight="1">
      <c r="A115" s="546"/>
      <c r="B115" s="550" t="s">
        <v>52</v>
      </c>
      <c r="C115" s="550"/>
      <c r="D115" s="548"/>
      <c r="E115" s="534" t="str">
        <f>+E2</f>
        <v>FIJO VOZ</v>
      </c>
      <c r="F115" s="535"/>
      <c r="G115" s="535"/>
      <c r="H115" s="535"/>
      <c r="I115" s="536"/>
      <c r="J115" s="528" t="str">
        <f>+J2</f>
        <v>MOVIL VOZ</v>
      </c>
      <c r="K115" s="529"/>
      <c r="L115" s="529"/>
      <c r="M115" s="529"/>
      <c r="N115" s="529"/>
      <c r="O115" s="530"/>
      <c r="P115" s="528" t="str">
        <f>+P2</f>
        <v>LARGA DISTANCIA</v>
      </c>
      <c r="Q115" s="529"/>
      <c r="R115" s="529"/>
      <c r="S115" s="529"/>
      <c r="T115" s="530"/>
      <c r="U115" s="528" t="str">
        <f>+U2</f>
        <v>INTERNET FIJO</v>
      </c>
      <c r="V115" s="529"/>
      <c r="W115" s="529"/>
      <c r="X115" s="529"/>
      <c r="Y115" s="529"/>
      <c r="Z115" s="529"/>
      <c r="AA115" s="530"/>
      <c r="AB115" s="528" t="str">
        <f>+AB2</f>
        <v>INTERNET MOVIL</v>
      </c>
      <c r="AC115" s="529"/>
      <c r="AD115" s="529"/>
      <c r="AE115" s="529"/>
      <c r="AF115" s="529"/>
      <c r="AG115" s="529"/>
      <c r="AH115" s="529"/>
      <c r="AI115" s="529"/>
      <c r="AJ115" s="529"/>
      <c r="AK115" s="529"/>
      <c r="AL115" s="530"/>
      <c r="AM115" s="528" t="str">
        <f>+AM2</f>
        <v>TELEVISION POR SUSCRIPCION</v>
      </c>
      <c r="AN115" s="529"/>
      <c r="AO115" s="529"/>
      <c r="AP115" s="529"/>
      <c r="AQ115" s="529"/>
      <c r="AR115" s="530"/>
      <c r="AS115" s="528" t="str">
        <f>+AS2</f>
        <v>MENSAJERÍA SMS</v>
      </c>
      <c r="AT115" s="529"/>
      <c r="AU115" s="529"/>
      <c r="AV115" s="529"/>
      <c r="AW115" s="530"/>
      <c r="AX115" s="528" t="str">
        <f>+AX2</f>
        <v>EQUIPOS</v>
      </c>
      <c r="AY115" s="529"/>
      <c r="AZ115" s="529"/>
      <c r="BA115" s="530"/>
      <c r="BB115" s="531" t="str">
        <f>+BB2</f>
        <v>FIJO</v>
      </c>
      <c r="BC115" s="532"/>
      <c r="BD115" s="532"/>
      <c r="BE115" s="532"/>
      <c r="BF115" s="532"/>
      <c r="BG115" s="532"/>
      <c r="BH115" s="532"/>
      <c r="BI115" s="532"/>
      <c r="BJ115" s="532"/>
      <c r="BK115" s="532"/>
      <c r="BL115" s="532"/>
      <c r="BM115" s="533"/>
      <c r="BN115" s="531" t="str">
        <f>+BN2</f>
        <v>MOVIL</v>
      </c>
      <c r="BO115" s="532"/>
      <c r="BP115" s="532"/>
      <c r="BQ115" s="532"/>
      <c r="BR115" s="532"/>
      <c r="BS115" s="532"/>
      <c r="BT115" s="532"/>
      <c r="BU115" s="532"/>
      <c r="BV115" s="532"/>
      <c r="BW115" s="532"/>
      <c r="BX115" s="532"/>
      <c r="BY115" s="532"/>
      <c r="BZ115" s="532"/>
      <c r="CA115" s="532"/>
      <c r="CB115" s="532"/>
      <c r="CC115" s="532"/>
      <c r="CD115" s="532"/>
      <c r="CE115" s="532"/>
      <c r="CF115" s="532"/>
      <c r="CG115" s="532"/>
      <c r="CH115" s="533"/>
      <c r="CI115" s="531" t="str">
        <f>+CI2</f>
        <v>LARGA DISTANCIA</v>
      </c>
      <c r="CJ115" s="532"/>
      <c r="CK115" s="532"/>
      <c r="CL115" s="533"/>
      <c r="CM115" s="531" t="str">
        <f>+CM2</f>
        <v>SERVICIO PORTADOR</v>
      </c>
      <c r="CN115" s="532"/>
      <c r="CO115" s="532"/>
      <c r="CP115" s="532"/>
      <c r="CQ115" s="533"/>
      <c r="CR115" s="523"/>
      <c r="CS115" s="526"/>
      <c r="CT115" s="46"/>
      <c r="CU115" s="46"/>
    </row>
    <row r="116" spans="1:101" ht="90.75" thickBot="1">
      <c r="A116" s="547"/>
      <c r="B116" s="551"/>
      <c r="C116" s="551"/>
      <c r="D116" s="549"/>
      <c r="E116" s="123" t="str">
        <f>+E3</f>
        <v>Ingreso no desagregado por Criterio</v>
      </c>
      <c r="F116" s="110" t="str">
        <f>+F3</f>
        <v xml:space="preserve">Local </v>
      </c>
      <c r="G116" s="110" t="str">
        <f>+G3</f>
        <v>Fijo - móvil</v>
      </c>
      <c r="H116" s="110" t="str">
        <f>+H3</f>
        <v>Conexión (Instalación)</v>
      </c>
      <c r="I116" s="110" t="str">
        <f>+I3</f>
        <v xml:space="preserve">Otros Servicios </v>
      </c>
      <c r="J116" s="125" t="str">
        <f>+J3</f>
        <v>Ingreso no desagregado por Criterio</v>
      </c>
      <c r="K116" s="110" t="str">
        <f>+K3</f>
        <v>Móvil-Móvil</v>
      </c>
      <c r="L116" s="110" t="str">
        <f>+L3</f>
        <v>Fijo-Móvil *</v>
      </c>
      <c r="M116" s="110" t="str">
        <f>+M3</f>
        <v>Móvil-Fijo</v>
      </c>
      <c r="N116" s="110" t="str">
        <f>+N3</f>
        <v>Roaming Internacional Outbound</v>
      </c>
      <c r="O116" s="110" t="str">
        <f>+O3</f>
        <v>Otros Servicios</v>
      </c>
      <c r="P116" s="125" t="str">
        <f>+P3</f>
        <v>Ingreso no desagregado por Criterio</v>
      </c>
      <c r="Q116" s="110" t="str">
        <f>+Q3</f>
        <v>Fijo - Nacional</v>
      </c>
      <c r="R116" s="110" t="str">
        <f>+R3</f>
        <v>Fijo - Internacional</v>
      </c>
      <c r="S116" s="110" t="str">
        <f>+S3</f>
        <v>Móvil - Internacional</v>
      </c>
      <c r="T116" s="112" t="str">
        <f>+T3</f>
        <v>Otros Ingresos Minoristas</v>
      </c>
      <c r="U116" s="125" t="str">
        <f>+U3</f>
        <v>Ingreso no desagregado por Criterio</v>
      </c>
      <c r="V116" s="110" t="str">
        <f t="shared" ref="V116:AA116" si="81">+V3</f>
        <v>Internet  (Ingresos Residencial )</v>
      </c>
      <c r="W116" s="110" t="str">
        <f t="shared" si="81"/>
        <v>Conexión  (Ingresos Residencial )</v>
      </c>
      <c r="X116" s="110" t="str">
        <f t="shared" si="81"/>
        <v>Otros Servicios  (Ingresos Residencial )</v>
      </c>
      <c r="Y116" s="110" t="str">
        <f t="shared" si="81"/>
        <v>Internet  (Ingresos Corporativo)</v>
      </c>
      <c r="Z116" s="110" t="str">
        <f t="shared" si="81"/>
        <v>Conexión   (Ingresos Corporativo)</v>
      </c>
      <c r="AA116" s="112" t="str">
        <f t="shared" si="81"/>
        <v>Otros Servicios  (Ingresos Corporativo)</v>
      </c>
      <c r="AB116" s="125" t="str">
        <f>+AB3</f>
        <v>Ingreso no desagregado por Criterio</v>
      </c>
      <c r="AC116" s="110" t="str">
        <f t="shared" ref="AC116:AL116" si="82">+AC3</f>
        <v>Internet  (Ingresos por Demanda)</v>
      </c>
      <c r="AD116" s="110" t="str">
        <f t="shared" si="82"/>
        <v>Apps  (Ingresos por Demanda)</v>
      </c>
      <c r="AE116" s="110" t="str">
        <f t="shared" si="82"/>
        <v>Roaming Internacional Outbound  (Ingresos por Demanda)</v>
      </c>
      <c r="AF116" s="110" t="str">
        <f t="shared" si="82"/>
        <v>Internet de las Cosas (IoT)  (Ingresos por Demanda)</v>
      </c>
      <c r="AG116" s="110" t="str">
        <f t="shared" si="82"/>
        <v>Otros Servicios  (Ingresos por Demanda)</v>
      </c>
      <c r="AH116" s="110" t="str">
        <f t="shared" si="82"/>
        <v>Internet  (Ingresos por Suscripción)</v>
      </c>
      <c r="AI116" s="110" t="str">
        <f t="shared" si="82"/>
        <v>Apps  (Ingresos por Suscripción)</v>
      </c>
      <c r="AJ116" s="110" t="str">
        <f t="shared" si="82"/>
        <v>Roaming Internacional Outbound  (Ingresos por Suscripción)</v>
      </c>
      <c r="AK116" s="110" t="str">
        <f t="shared" si="82"/>
        <v>Internet de las Cosas (IoT)  - M2M  (Ingresos por Suscripción)</v>
      </c>
      <c r="AL116" s="112" t="str">
        <f t="shared" si="82"/>
        <v>Otros Servicios  (Ingresos por Suscripción)</v>
      </c>
      <c r="AM116" s="125" t="str">
        <f>+AM3</f>
        <v>Ingreso no desagregado por Criterio</v>
      </c>
      <c r="AN116" s="110" t="str">
        <f>+AN3</f>
        <v>Cargo Fijo</v>
      </c>
      <c r="AO116" s="110" t="str">
        <f>+AO3</f>
        <v>TV por Demanda  (PPV)</v>
      </c>
      <c r="AP116" s="110" t="str">
        <f>+AP3</f>
        <v>TV por Demanda  (Video por Demanda)</v>
      </c>
      <c r="AQ116" s="110" t="str">
        <f>+AQ3</f>
        <v>Conexión</v>
      </c>
      <c r="AR116" s="112" t="str">
        <f>+AR3</f>
        <v>Otros Servicios</v>
      </c>
      <c r="AS116" s="125" t="str">
        <f>+AS3</f>
        <v>Ingreso no desagregado por Criterio</v>
      </c>
      <c r="AT116" s="110" t="str">
        <f>+AT3</f>
        <v>Ingreso consumo  (Nacional)</v>
      </c>
      <c r="AU116" s="110" t="str">
        <f>+AU3</f>
        <v>Ingreso consumo  (Internacional)</v>
      </c>
      <c r="AV116" s="110" t="str">
        <f>+AV3</f>
        <v>Roaming Internacional Outbound</v>
      </c>
      <c r="AW116" s="112" t="str">
        <f>+AW3</f>
        <v>Otros Servicios</v>
      </c>
      <c r="AX116" s="125" t="str">
        <f>+AX3</f>
        <v>Ingreso no desagregado por Criterio</v>
      </c>
      <c r="AY116" s="110" t="str">
        <f>+AY3</f>
        <v xml:space="preserve">Ingreso Alquiler </v>
      </c>
      <c r="AZ116" s="110" t="str">
        <f>+AZ3</f>
        <v>Ingresos por Venta y Financiación</v>
      </c>
      <c r="BA116" s="112" t="str">
        <f>+BA3</f>
        <v>Otros</v>
      </c>
      <c r="BB116" s="125" t="str">
        <f>+BB3</f>
        <v>Ingreso no desagregado por Criterio</v>
      </c>
      <c r="BC116" s="115" t="str">
        <f t="shared" ref="BC116:BM116" si="83">+BC3</f>
        <v>Arrendamiento de espacio Interconexión</v>
      </c>
      <c r="BD116" s="115" t="str">
        <f t="shared" si="83"/>
        <v>Cargo de Acceso Móvil-fijo</v>
      </c>
      <c r="BE116" s="115" t="str">
        <f t="shared" si="83"/>
        <v>Cargo de Acceso Fijo - Fijo</v>
      </c>
      <c r="BF116" s="115" t="str">
        <f t="shared" si="83"/>
        <v>Cargo de Acceso Larga Distancia</v>
      </c>
      <c r="BG116" s="115" t="str">
        <f t="shared" si="83"/>
        <v>Cargo de Acceso Fijo - Móvil</v>
      </c>
      <c r="BH116" s="115" t="str">
        <f t="shared" si="83"/>
        <v>Transporte Interconexión</v>
      </c>
      <c r="BI116" s="115" t="str">
        <f t="shared" si="83"/>
        <v>Arrendamiento Infraestructura Activa  (Voz)</v>
      </c>
      <c r="BJ116" s="115" t="str">
        <f t="shared" si="83"/>
        <v>Arrendamiento Infraestructura Activa  (Datos)</v>
      </c>
      <c r="BK116" s="115" t="str">
        <f t="shared" si="83"/>
        <v>Arrendamiento Infraestructura Pasiva  (Postes y ductos)</v>
      </c>
      <c r="BL116" s="115" t="str">
        <f t="shared" si="83"/>
        <v>Arrendamiento Infraestructura Pasiva  (Otra Infraestructura pasiva)</v>
      </c>
      <c r="BM116" s="116" t="str">
        <f t="shared" si="83"/>
        <v>Otros Ingresos mayoristas</v>
      </c>
      <c r="BN116" s="125" t="str">
        <f>+BN3</f>
        <v>Ingreso no desagregado por Criterio</v>
      </c>
      <c r="BO116" s="115" t="str">
        <f t="shared" ref="BO116:CH116" si="84">+BO3</f>
        <v>Arrendamiento de espacio Interconexión</v>
      </c>
      <c r="BP116" s="115" t="str">
        <f t="shared" si="84"/>
        <v>Cargo de Acceso móvil - móvil</v>
      </c>
      <c r="BQ116" s="115" t="str">
        <f t="shared" si="84"/>
        <v>Cargo de Acceso  fijo - Móvil</v>
      </c>
      <c r="BR116" s="115" t="str">
        <f t="shared" si="84"/>
        <v>Cargo de Acceso LDI</v>
      </c>
      <c r="BS116" s="115" t="str">
        <f t="shared" si="84"/>
        <v>Transporte Interconexión</v>
      </c>
      <c r="BT116" s="115" t="str">
        <f t="shared" si="84"/>
        <v>Terminación SMS  (Nacional)</v>
      </c>
      <c r="BU116" s="115" t="str">
        <f t="shared" si="84"/>
        <v>Terminación SMS  (Internacional)</v>
      </c>
      <c r="BV116" s="115" t="str">
        <f t="shared" si="84"/>
        <v>Roaming automático nacional  (Voz)</v>
      </c>
      <c r="BW116" s="115" t="str">
        <f t="shared" si="84"/>
        <v>Roaming automático nacional  (Datos)</v>
      </c>
      <c r="BX116" s="115" t="str">
        <f t="shared" si="84"/>
        <v>Roaming automático nacional  (SMS)</v>
      </c>
      <c r="BY116" s="115" t="str">
        <f t="shared" si="84"/>
        <v>Roaming internacional Inbound  (Voz)</v>
      </c>
      <c r="BZ116" s="115" t="str">
        <f t="shared" si="84"/>
        <v>Roaming internacional Inbound  (Datos)</v>
      </c>
      <c r="CA116" s="115" t="str">
        <f t="shared" si="84"/>
        <v>Roaming internacional Inbound  (SMS)</v>
      </c>
      <c r="CB116" s="115" t="str">
        <f t="shared" si="84"/>
        <v>Acceso OMV  (Voz)</v>
      </c>
      <c r="CC116" s="115" t="str">
        <f t="shared" si="84"/>
        <v>Acceso OMV  (Datos)</v>
      </c>
      <c r="CD116" s="115" t="str">
        <f t="shared" si="84"/>
        <v>Acceso OMV  (SMS)</v>
      </c>
      <c r="CE116" s="115" t="str">
        <f t="shared" si="84"/>
        <v>Acceso OMV  (Otros)</v>
      </c>
      <c r="CF116" s="115" t="str">
        <f t="shared" si="84"/>
        <v>Acceso PCA e Integradores</v>
      </c>
      <c r="CG116" s="115" t="str">
        <f t="shared" si="84"/>
        <v>Arrendamiento  de la infraestructura pasiva</v>
      </c>
      <c r="CH116" s="116" t="str">
        <f t="shared" si="84"/>
        <v>Otros Ingresos mayoristas</v>
      </c>
      <c r="CI116" s="125" t="str">
        <f>+CI3</f>
        <v>Ingreso no desagregado por Criterio</v>
      </c>
      <c r="CJ116" s="115" t="str">
        <f>+CJ3</f>
        <v>Carrier Internacional  (LDI - Móvil)</v>
      </c>
      <c r="CK116" s="115" t="str">
        <f>+CK3</f>
        <v>Carrier Internacional  (LDI - Fijo)</v>
      </c>
      <c r="CL116" s="116" t="str">
        <f>+CL3</f>
        <v>Otros Ingresos mayoristas</v>
      </c>
      <c r="CM116" s="125" t="str">
        <f>+CM3</f>
        <v>Ingreso no desagregado por Criterio</v>
      </c>
      <c r="CN116" s="115" t="str">
        <f>+CN3</f>
        <v>Servicios Portador   (Nacional)</v>
      </c>
      <c r="CO116" s="115" t="str">
        <f>+CO3</f>
        <v>Servicios Portador   (Internacional)</v>
      </c>
      <c r="CP116" s="115" t="str">
        <f>+CP3</f>
        <v>Peering</v>
      </c>
      <c r="CQ116" s="116" t="str">
        <f>+CQ3</f>
        <v>Otros Ingresos Mayoristas</v>
      </c>
      <c r="CR116" s="524"/>
      <c r="CS116" s="527"/>
      <c r="CT116" s="427"/>
      <c r="CU116" s="427"/>
    </row>
    <row r="117" spans="1:101" s="67" customFormat="1" ht="60.95" customHeight="1" thickBot="1">
      <c r="A117" s="541" t="s">
        <v>57</v>
      </c>
      <c r="B117" s="542"/>
      <c r="C117" s="542"/>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c r="BK117" s="180"/>
      <c r="BL117" s="180"/>
      <c r="BM117" s="180"/>
      <c r="BN117" s="180"/>
      <c r="BO117" s="180"/>
      <c r="BP117" s="180"/>
      <c r="BQ117" s="180"/>
      <c r="BR117" s="180"/>
      <c r="BS117" s="180"/>
      <c r="BT117" s="180"/>
      <c r="BU117" s="180"/>
      <c r="BV117" s="180"/>
      <c r="BW117" s="180"/>
      <c r="BX117" s="180"/>
      <c r="BY117" s="180"/>
      <c r="BZ117" s="180"/>
      <c r="CA117" s="180"/>
      <c r="CB117" s="180"/>
      <c r="CC117" s="180"/>
      <c r="CD117" s="180"/>
      <c r="CE117" s="180"/>
      <c r="CF117" s="180"/>
      <c r="CG117" s="180"/>
      <c r="CH117" s="180"/>
      <c r="CI117" s="180"/>
      <c r="CJ117" s="180"/>
      <c r="CK117" s="180"/>
      <c r="CL117" s="181"/>
      <c r="CM117" s="180"/>
      <c r="CN117" s="180"/>
      <c r="CO117" s="180"/>
      <c r="CP117" s="180"/>
      <c r="CQ117" s="181"/>
      <c r="CR117" s="184"/>
      <c r="CS117" s="183" t="s">
        <v>58</v>
      </c>
      <c r="CT117" s="121"/>
      <c r="CU117" s="122"/>
      <c r="CV117" s="137"/>
      <c r="CW117" s="137"/>
    </row>
    <row r="118" spans="1:101" s="67" customFormat="1" ht="48.95" customHeight="1" thickBot="1">
      <c r="A118" s="541" t="s">
        <v>59</v>
      </c>
      <c r="B118" s="542"/>
      <c r="C118" s="542"/>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c r="AZ118" s="178"/>
      <c r="BA118" s="178"/>
      <c r="BB118" s="178"/>
      <c r="BC118" s="178"/>
      <c r="BD118" s="178"/>
      <c r="BE118" s="178"/>
      <c r="BF118" s="178"/>
      <c r="BG118" s="178"/>
      <c r="BH118" s="178"/>
      <c r="BI118" s="178"/>
      <c r="BJ118" s="178"/>
      <c r="BK118" s="178"/>
      <c r="BL118" s="178"/>
      <c r="BM118" s="178"/>
      <c r="BN118" s="178"/>
      <c r="BO118" s="178"/>
      <c r="BP118" s="178"/>
      <c r="BQ118" s="178"/>
      <c r="BR118" s="178"/>
      <c r="BS118" s="178"/>
      <c r="BT118" s="178"/>
      <c r="BU118" s="178"/>
      <c r="BV118" s="178"/>
      <c r="BW118" s="178"/>
      <c r="BX118" s="178"/>
      <c r="BY118" s="178"/>
      <c r="BZ118" s="178"/>
      <c r="CA118" s="178"/>
      <c r="CB118" s="178"/>
      <c r="CC118" s="178"/>
      <c r="CD118" s="178"/>
      <c r="CE118" s="178"/>
      <c r="CF118" s="178"/>
      <c r="CG118" s="178"/>
      <c r="CH118" s="178"/>
      <c r="CI118" s="178"/>
      <c r="CJ118" s="178"/>
      <c r="CK118" s="178"/>
      <c r="CL118" s="179"/>
      <c r="CM118" s="178"/>
      <c r="CN118" s="178"/>
      <c r="CO118" s="178"/>
      <c r="CP118" s="178"/>
      <c r="CQ118" s="179"/>
      <c r="CR118" s="179"/>
      <c r="CS118" s="183" t="s">
        <v>60</v>
      </c>
      <c r="CT118" s="121"/>
      <c r="CU118" s="122"/>
      <c r="CV118" s="137"/>
      <c r="CW118" s="137"/>
    </row>
    <row r="119" spans="1:101" s="67" customFormat="1" ht="48.95" customHeight="1" thickBot="1">
      <c r="A119" s="541" t="s">
        <v>59</v>
      </c>
      <c r="B119" s="542"/>
      <c r="C119" s="542"/>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8"/>
      <c r="BA119" s="178"/>
      <c r="BB119" s="178"/>
      <c r="BC119" s="178"/>
      <c r="BD119" s="178"/>
      <c r="BE119" s="178"/>
      <c r="BF119" s="178"/>
      <c r="BG119" s="178"/>
      <c r="BH119" s="178"/>
      <c r="BI119" s="178"/>
      <c r="BJ119" s="178"/>
      <c r="BK119" s="178"/>
      <c r="BL119" s="178"/>
      <c r="BM119" s="178"/>
      <c r="BN119" s="178"/>
      <c r="BO119" s="178"/>
      <c r="BP119" s="178"/>
      <c r="BQ119" s="178"/>
      <c r="BR119" s="178"/>
      <c r="BS119" s="178"/>
      <c r="BT119" s="178"/>
      <c r="BU119" s="178"/>
      <c r="BV119" s="178"/>
      <c r="BW119" s="178"/>
      <c r="BX119" s="178"/>
      <c r="BY119" s="178"/>
      <c r="BZ119" s="178"/>
      <c r="CA119" s="178"/>
      <c r="CB119" s="178"/>
      <c r="CC119" s="178"/>
      <c r="CD119" s="178"/>
      <c r="CE119" s="178"/>
      <c r="CF119" s="178"/>
      <c r="CG119" s="178"/>
      <c r="CH119" s="178"/>
      <c r="CI119" s="178"/>
      <c r="CJ119" s="178"/>
      <c r="CK119" s="178"/>
      <c r="CL119" s="179"/>
      <c r="CM119" s="178"/>
      <c r="CN119" s="178"/>
      <c r="CO119" s="178"/>
      <c r="CP119" s="178"/>
      <c r="CQ119" s="179"/>
      <c r="CR119" s="179"/>
      <c r="CS119" s="183" t="s">
        <v>61</v>
      </c>
      <c r="CT119" s="121"/>
      <c r="CU119" s="122"/>
      <c r="CV119" s="137"/>
      <c r="CW119" s="137"/>
    </row>
    <row r="120" spans="1:101" s="67" customFormat="1" ht="59.1" customHeight="1" thickBot="1">
      <c r="A120" s="541" t="s">
        <v>57</v>
      </c>
      <c r="B120" s="542"/>
      <c r="C120" s="542"/>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c r="BC120" s="178"/>
      <c r="BD120" s="178"/>
      <c r="BE120" s="178"/>
      <c r="BF120" s="178"/>
      <c r="BG120" s="178"/>
      <c r="BH120" s="178"/>
      <c r="BI120" s="178"/>
      <c r="BJ120" s="178"/>
      <c r="BK120" s="178"/>
      <c r="BL120" s="178"/>
      <c r="BM120" s="178"/>
      <c r="BN120" s="178"/>
      <c r="BO120" s="178"/>
      <c r="BP120" s="178"/>
      <c r="BQ120" s="178"/>
      <c r="BR120" s="178"/>
      <c r="BS120" s="178"/>
      <c r="BT120" s="178"/>
      <c r="BU120" s="178"/>
      <c r="BV120" s="178"/>
      <c r="BW120" s="178"/>
      <c r="BX120" s="178"/>
      <c r="BY120" s="178"/>
      <c r="BZ120" s="178"/>
      <c r="CA120" s="178"/>
      <c r="CB120" s="178"/>
      <c r="CC120" s="178"/>
      <c r="CD120" s="178"/>
      <c r="CE120" s="178"/>
      <c r="CF120" s="178"/>
      <c r="CG120" s="178"/>
      <c r="CH120" s="178"/>
      <c r="CI120" s="178"/>
      <c r="CJ120" s="178"/>
      <c r="CK120" s="178"/>
      <c r="CL120" s="179"/>
      <c r="CM120" s="178"/>
      <c r="CN120" s="178"/>
      <c r="CO120" s="178"/>
      <c r="CP120" s="178"/>
      <c r="CQ120" s="179"/>
      <c r="CR120" s="179"/>
      <c r="CS120" s="183" t="s">
        <v>62</v>
      </c>
      <c r="CT120" s="121"/>
      <c r="CU120" s="122"/>
      <c r="CV120" s="137"/>
      <c r="CW120" s="137"/>
    </row>
    <row r="121" spans="1:101">
      <c r="CS121" t="str">
        <f>IF(CS111=D92,"  ","ERROR")</f>
        <v xml:space="preserve">  </v>
      </c>
    </row>
  </sheetData>
  <mergeCells count="74">
    <mergeCell ref="P2:T2"/>
    <mergeCell ref="CM2:CQ2"/>
    <mergeCell ref="A1:D1"/>
    <mergeCell ref="A2:A3"/>
    <mergeCell ref="C2:C3"/>
    <mergeCell ref="D2:D3"/>
    <mergeCell ref="E2:I2"/>
    <mergeCell ref="J2:O2"/>
    <mergeCell ref="E1:BA1"/>
    <mergeCell ref="U2:AA2"/>
    <mergeCell ref="AB2:AL2"/>
    <mergeCell ref="AM2:AR2"/>
    <mergeCell ref="AS2:AW2"/>
    <mergeCell ref="AX2:BA2"/>
    <mergeCell ref="B2:B3"/>
    <mergeCell ref="BB98:BM98"/>
    <mergeCell ref="BN98:CH98"/>
    <mergeCell ref="BB97:CQ97"/>
    <mergeCell ref="CS1:CS3"/>
    <mergeCell ref="CR1:CR3"/>
    <mergeCell ref="BB2:BM2"/>
    <mergeCell ref="BN2:CH2"/>
    <mergeCell ref="CI2:CL2"/>
    <mergeCell ref="BB1:CQ1"/>
    <mergeCell ref="CS97:CS99"/>
    <mergeCell ref="CR97:CR99"/>
    <mergeCell ref="CI98:CL98"/>
    <mergeCell ref="CM98:CQ98"/>
    <mergeCell ref="A97:D97"/>
    <mergeCell ref="E97:BA97"/>
    <mergeCell ref="A98:A99"/>
    <mergeCell ref="D98:D99"/>
    <mergeCell ref="E98:I98"/>
    <mergeCell ref="J98:O98"/>
    <mergeCell ref="P98:T98"/>
    <mergeCell ref="U98:AA98"/>
    <mergeCell ref="AB98:AL98"/>
    <mergeCell ref="AM98:AR98"/>
    <mergeCell ref="AS98:AW98"/>
    <mergeCell ref="AX98:BA98"/>
    <mergeCell ref="B98:C99"/>
    <mergeCell ref="A118:C118"/>
    <mergeCell ref="A119:C119"/>
    <mergeCell ref="A117:C117"/>
    <mergeCell ref="A114:D114"/>
    <mergeCell ref="A120:C120"/>
    <mergeCell ref="A115:A116"/>
    <mergeCell ref="D115:D116"/>
    <mergeCell ref="B115:C116"/>
    <mergeCell ref="E115:I115"/>
    <mergeCell ref="J115:O115"/>
    <mergeCell ref="CM115:CQ115"/>
    <mergeCell ref="E114:BA114"/>
    <mergeCell ref="BB114:CQ114"/>
    <mergeCell ref="CR114:CR116"/>
    <mergeCell ref="CS114:CS116"/>
    <mergeCell ref="P115:T115"/>
    <mergeCell ref="U115:AA115"/>
    <mergeCell ref="AB115:AL115"/>
    <mergeCell ref="AM115:AR115"/>
    <mergeCell ref="AS115:AW115"/>
    <mergeCell ref="AX115:BA115"/>
    <mergeCell ref="BB115:BM115"/>
    <mergeCell ref="BN115:CH115"/>
    <mergeCell ref="CI115:CL115"/>
    <mergeCell ref="A105:D105"/>
    <mergeCell ref="A106:D106"/>
    <mergeCell ref="A107:D107"/>
    <mergeCell ref="A108:D108"/>
    <mergeCell ref="A100:D100"/>
    <mergeCell ref="A101:D101"/>
    <mergeCell ref="A102:D102"/>
    <mergeCell ref="A103:D103"/>
    <mergeCell ref="A104:D104"/>
  </mergeCells>
  <pageMargins left="0.7" right="0.7" top="0.75" bottom="0.75" header="0.3" footer="0.3"/>
  <pageSetup orientation="portrait" horizontalDpi="0" verticalDpi="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FI120"/>
  <sheetViews>
    <sheetView zoomScale="110" zoomScaleNormal="110" zoomScalePageLayoutView="110" workbookViewId="0">
      <selection activeCell="B2" sqref="B2"/>
    </sheetView>
  </sheetViews>
  <sheetFormatPr baseColWidth="10" defaultColWidth="11.42578125" defaultRowHeight="15"/>
  <cols>
    <col min="1" max="1" width="13.42578125" customWidth="1"/>
    <col min="2" max="2" width="22" customWidth="1"/>
    <col min="3" max="3" width="32.140625" customWidth="1"/>
    <col min="4" max="4" width="15.28515625" customWidth="1"/>
    <col min="5" max="5" width="12.42578125" customWidth="1"/>
    <col min="6" max="6" width="14.42578125" customWidth="1"/>
    <col min="7" max="7" width="14.7109375" customWidth="1"/>
    <col min="8" max="8" width="14.28515625" customWidth="1"/>
    <col min="10" max="10" width="16.42578125" customWidth="1"/>
    <col min="11" max="11" width="14.42578125" customWidth="1"/>
    <col min="12" max="12" width="13.85546875" customWidth="1"/>
    <col min="13" max="13" width="17.140625" customWidth="1"/>
    <col min="14" max="14" width="14.28515625" customWidth="1"/>
    <col min="15" max="15" width="15.7109375" customWidth="1"/>
    <col min="16" max="16" width="16" customWidth="1"/>
    <col min="17" max="17" width="16.140625" customWidth="1"/>
    <col min="18" max="18" width="20.28515625" customWidth="1"/>
    <col min="19" max="19" width="16.7109375" customWidth="1"/>
    <col min="20" max="20" width="14.42578125" customWidth="1"/>
    <col min="21" max="21" width="15.42578125" customWidth="1"/>
    <col min="22" max="22" width="16.140625" customWidth="1"/>
    <col min="23" max="23" width="20.42578125" customWidth="1"/>
    <col min="24" max="24" width="17.28515625" customWidth="1"/>
    <col min="25" max="25" width="14" customWidth="1"/>
    <col min="26" max="26" width="17.28515625" customWidth="1"/>
    <col min="27" max="27" width="15.28515625" customWidth="1"/>
    <col min="28" max="28" width="16.7109375" customWidth="1"/>
    <col min="30" max="30" width="12.85546875" customWidth="1"/>
    <col min="31" max="31" width="13.85546875" customWidth="1"/>
    <col min="32" max="32" width="21.7109375" customWidth="1"/>
    <col min="33" max="33" width="12.7109375" customWidth="1"/>
    <col min="34" max="34" width="15.140625" customWidth="1"/>
    <col min="35" max="35" width="13.28515625" customWidth="1"/>
    <col min="36" max="36" width="14.140625" customWidth="1"/>
    <col min="37" max="37" width="13.28515625" customWidth="1"/>
    <col min="38" max="38" width="17.7109375" customWidth="1"/>
    <col min="39" max="39" width="19.7109375" customWidth="1"/>
    <col min="40" max="40" width="14.7109375" customWidth="1"/>
    <col min="41" max="41" width="17.42578125" customWidth="1"/>
    <col min="42" max="42" width="14.7109375" customWidth="1"/>
    <col min="43" max="43" width="14.28515625" customWidth="1"/>
    <col min="44" max="44" width="15.42578125" customWidth="1"/>
    <col min="45" max="45" width="18" customWidth="1"/>
    <col min="46" max="46" width="13.42578125" customWidth="1"/>
    <col min="47" max="47" width="13.140625" customWidth="1"/>
    <col min="48" max="48" width="17" customWidth="1"/>
    <col min="49" max="49" width="16.42578125" customWidth="1"/>
    <col min="50" max="50" width="12.28515625" customWidth="1"/>
    <col min="51" max="51" width="12" customWidth="1"/>
    <col min="55" max="55" width="13" customWidth="1"/>
    <col min="59" max="59" width="13" customWidth="1"/>
    <col min="60" max="60" width="13.42578125" customWidth="1"/>
    <col min="61" max="61" width="17.140625" customWidth="1"/>
    <col min="62" max="62" width="18.85546875" customWidth="1"/>
    <col min="63" max="63" width="16.85546875" customWidth="1"/>
    <col min="64" max="64" width="17" customWidth="1"/>
    <col min="65" max="65" width="22.28515625" customWidth="1"/>
    <col min="66" max="66" width="21.42578125" customWidth="1"/>
    <col min="67" max="68" width="18.140625" customWidth="1"/>
    <col min="69" max="69" width="19" customWidth="1"/>
    <col min="70" max="70" width="21" bestFit="1" customWidth="1"/>
    <col min="71" max="71" width="14.28515625" customWidth="1"/>
    <col min="72" max="72" width="19.28515625" customWidth="1"/>
    <col min="73" max="74" width="21" customWidth="1"/>
    <col min="75" max="75" width="18.42578125" customWidth="1"/>
    <col min="76" max="76" width="16.42578125" customWidth="1"/>
    <col min="77" max="82" width="15" customWidth="1"/>
    <col min="83" max="83" width="14.7109375" customWidth="1"/>
    <col min="84" max="84" width="14.85546875" customWidth="1"/>
    <col min="85" max="85" width="12.140625" customWidth="1"/>
    <col min="86" max="86" width="16.140625" customWidth="1"/>
    <col min="87" max="87" width="14.7109375" customWidth="1"/>
    <col min="88" max="88" width="12.140625" customWidth="1"/>
    <col min="89" max="89" width="13.85546875" customWidth="1"/>
    <col min="90" max="90" width="13.140625" customWidth="1"/>
    <col min="91" max="91" width="15" customWidth="1"/>
    <col min="92" max="92" width="13.140625" customWidth="1"/>
    <col min="93" max="93" width="12.85546875" customWidth="1"/>
    <col min="94" max="94" width="13" customWidth="1"/>
    <col min="97" max="97" width="13.28515625" customWidth="1"/>
    <col min="98" max="98" width="14.85546875" customWidth="1"/>
    <col min="100" max="100" width="20.28515625" customWidth="1"/>
    <col min="101" max="101" width="17.140625" customWidth="1"/>
    <col min="102" max="102" width="16.140625" customWidth="1"/>
    <col min="103" max="103" width="19" customWidth="1"/>
    <col min="104" max="104" width="14" customWidth="1"/>
    <col min="105" max="110" width="12.28515625" customWidth="1"/>
    <col min="111" max="111" width="13.7109375" customWidth="1"/>
    <col min="112" max="112" width="16.85546875" customWidth="1"/>
    <col min="113" max="113" width="18.7109375" customWidth="1"/>
    <col min="114" max="114" width="21.28515625" customWidth="1"/>
    <col min="115" max="115" width="12.140625" customWidth="1"/>
    <col min="116" max="116" width="13.42578125" customWidth="1"/>
    <col min="117" max="117" width="12.7109375" customWidth="1"/>
    <col min="118" max="119" width="13" customWidth="1"/>
    <col min="120" max="120" width="12.7109375" customWidth="1"/>
    <col min="124" max="124" width="17.7109375" customWidth="1"/>
    <col min="125" max="125" width="14" customWidth="1"/>
    <col min="126" max="128" width="14.7109375" customWidth="1"/>
    <col min="129" max="129" width="18.85546875" customWidth="1"/>
    <col min="130" max="130" width="13.140625" customWidth="1"/>
    <col min="131" max="131" width="13" customWidth="1"/>
    <col min="132" max="135" width="12.42578125" customWidth="1"/>
    <col min="136" max="136" width="13" customWidth="1"/>
    <col min="137" max="137" width="12.140625" customWidth="1"/>
    <col min="138" max="138" width="12.42578125" customWidth="1"/>
    <col min="140" max="140" width="13.28515625" customWidth="1"/>
    <col min="141" max="141" width="14" customWidth="1"/>
    <col min="142" max="142" width="15.85546875" customWidth="1"/>
    <col min="146" max="146" width="13" customWidth="1"/>
    <col min="147" max="147" width="12.42578125" customWidth="1"/>
    <col min="148" max="148" width="13.28515625" customWidth="1"/>
    <col min="149" max="149" width="73.28515625" customWidth="1"/>
    <col min="150" max="150" width="14.42578125" customWidth="1"/>
    <col min="151" max="151" width="13.140625" customWidth="1"/>
    <col min="152" max="152" width="66.7109375" customWidth="1"/>
    <col min="153" max="153" width="25" customWidth="1"/>
    <col min="154" max="154" width="14.42578125" customWidth="1"/>
    <col min="155" max="155" width="12.42578125" customWidth="1"/>
    <col min="156" max="156" width="16.140625" customWidth="1"/>
    <col min="157" max="157" width="17.85546875" customWidth="1"/>
    <col min="158" max="158" width="15.140625" customWidth="1"/>
    <col min="159" max="162" width="14.42578125" customWidth="1"/>
    <col min="163" max="163" width="59.7109375" customWidth="1"/>
    <col min="164" max="165" width="11.42578125" style="46"/>
  </cols>
  <sheetData>
    <row r="1" spans="1:165" s="67" customFormat="1" ht="38.1" customHeight="1">
      <c r="A1" s="638" t="s">
        <v>63</v>
      </c>
      <c r="B1" s="639"/>
      <c r="C1" s="640"/>
      <c r="D1" s="641"/>
      <c r="E1" s="642" t="s">
        <v>64</v>
      </c>
      <c r="F1" s="636" t="str">
        <f>+'2.7, 2.8, 2.9 LD'!F12</f>
        <v>Carrier Internacional</v>
      </c>
      <c r="G1" s="636" t="str">
        <f>+('2.13, 2.14, 2.15 INTERNET MOVIL'!G13)</f>
        <v>Derecho proveedores de aplicaciones</v>
      </c>
      <c r="H1" s="636" t="s">
        <v>65</v>
      </c>
      <c r="I1" s="636" t="s">
        <v>66</v>
      </c>
      <c r="J1" s="636" t="s">
        <v>67</v>
      </c>
      <c r="K1" s="636" t="s">
        <v>68</v>
      </c>
      <c r="L1" s="636" t="s">
        <v>69</v>
      </c>
      <c r="M1" s="636" t="s">
        <v>70</v>
      </c>
      <c r="N1" s="615" t="s">
        <v>71</v>
      </c>
      <c r="O1" s="615" t="s">
        <v>72</v>
      </c>
      <c r="P1" s="615" t="str">
        <f>+'2.1, 2.2, 2.3 FIJO VOZ'!R11</f>
        <v xml:space="preserve">Otros Costos asociados al ingreso minorista </v>
      </c>
      <c r="Q1" s="615" t="str">
        <f>CONCATENATE(+'2.10, 2.11, 2.12 INTERNET FIJO'!K13," - Servicio Internet Fijo")</f>
        <v>Costos directos específicos para Segmento Corporativo - Servicio Internet Fijo</v>
      </c>
      <c r="R1" s="615" t="str">
        <f>+'2.25, 2.26, 2.27 FIJO MAYORISTA'!K14</f>
        <v xml:space="preserve">Otros Costos asociados al ingreso mayorista </v>
      </c>
      <c r="S1" s="615" t="str">
        <f>CONCATENATE('2.16, 2.17, 2.18 TELEVISION '!D12," -  Televisión")</f>
        <v>Transporte -  Televisión</v>
      </c>
      <c r="T1" s="615" t="str">
        <f>CONCATENATE('2.16, 2.17, 2.18 TELEVISION '!K12," -  Televisión")</f>
        <v>Adquisición de contenidos y costos Programación -  Televisión</v>
      </c>
      <c r="U1" s="615" t="str">
        <f>CONCATENATE('2.22, 2.23, 2.24 EQUIPOS'!D13," y Depreciación")</f>
        <v>Compra de Equipos Acceso a internet y Depreciación</v>
      </c>
      <c r="V1" s="615" t="str">
        <f>CONCATENATE('2.22, 2.23, 2.24 EQUIPOS'!G13," y Depreciación")</f>
        <v>Compra de Equipos móviles  y Depreciación</v>
      </c>
      <c r="W1" s="625" t="str">
        <f>CONCATENATE('2.22, 2.23, 2.24 EQUIPOS'!I13," y Depreciación")</f>
        <v>Compra de equipos TV y Depreciación</v>
      </c>
      <c r="X1" s="617" t="s">
        <v>73</v>
      </c>
      <c r="Y1" s="619" t="s">
        <v>74</v>
      </c>
      <c r="Z1" s="620"/>
      <c r="AA1" s="620"/>
      <c r="AB1" s="620"/>
      <c r="AC1" s="621"/>
      <c r="FH1" s="46"/>
      <c r="FI1" s="46"/>
    </row>
    <row r="2" spans="1:165" s="67" customFormat="1" ht="48" customHeight="1" thickBot="1">
      <c r="A2" s="424" t="s">
        <v>34</v>
      </c>
      <c r="B2" s="303" t="s">
        <v>75</v>
      </c>
      <c r="C2" s="425" t="s">
        <v>36</v>
      </c>
      <c r="D2" s="426" t="s">
        <v>37</v>
      </c>
      <c r="E2" s="643"/>
      <c r="F2" s="637"/>
      <c r="G2" s="637"/>
      <c r="H2" s="637"/>
      <c r="I2" s="637"/>
      <c r="J2" s="637"/>
      <c r="K2" s="637"/>
      <c r="L2" s="637"/>
      <c r="M2" s="637"/>
      <c r="N2" s="616"/>
      <c r="O2" s="616"/>
      <c r="P2" s="616"/>
      <c r="Q2" s="616"/>
      <c r="R2" s="616"/>
      <c r="S2" s="616"/>
      <c r="T2" s="616"/>
      <c r="U2" s="616"/>
      <c r="V2" s="616"/>
      <c r="W2" s="626"/>
      <c r="X2" s="618"/>
      <c r="Y2" s="622"/>
      <c r="Z2" s="623"/>
      <c r="AA2" s="623"/>
      <c r="AB2" s="623"/>
      <c r="AC2" s="624"/>
      <c r="AD2" s="427" t="s">
        <v>45</v>
      </c>
      <c r="AE2" s="427" t="s">
        <v>46</v>
      </c>
      <c r="FH2" s="46"/>
      <c r="FI2" s="46"/>
    </row>
    <row r="3" spans="1:165" s="67" customFormat="1" ht="15" customHeight="1">
      <c r="A3" s="81"/>
      <c r="B3"/>
      <c r="C3" s="103"/>
      <c r="D3" s="91"/>
      <c r="E3" s="270"/>
      <c r="F3" s="134"/>
      <c r="G3" s="134"/>
      <c r="H3" s="134"/>
      <c r="I3" s="134"/>
      <c r="J3" s="134"/>
      <c r="K3" s="134"/>
      <c r="L3" s="134"/>
      <c r="M3" s="134"/>
      <c r="N3" s="134"/>
      <c r="O3" s="134"/>
      <c r="P3" s="134"/>
      <c r="Q3" s="134"/>
      <c r="R3" s="134"/>
      <c r="S3" s="134"/>
      <c r="T3" s="134"/>
      <c r="U3" s="134"/>
      <c r="V3" s="134"/>
      <c r="W3" s="135"/>
      <c r="X3" s="270"/>
      <c r="Y3" s="619"/>
      <c r="Z3" s="620"/>
      <c r="AA3" s="620"/>
      <c r="AB3" s="620"/>
      <c r="AC3" s="621"/>
      <c r="AD3" s="121" t="str">
        <f t="shared" ref="AD3:AD37" si="0">IF(SUM(E3:X3)&lt;&gt;D3,"error","ok")</f>
        <v>ok</v>
      </c>
      <c r="AE3" s="122">
        <f t="shared" ref="AE3:AE36" si="1">IF(COUNTIF(E3:X3,"&gt;0")=1,"  ", COUNTIF(E3:X3,"&gt;0"))</f>
        <v>0</v>
      </c>
      <c r="AF3" s="269">
        <f t="shared" ref="AF3:AF37" si="2">SUM(E3:X3)</f>
        <v>0</v>
      </c>
      <c r="FH3" s="46"/>
      <c r="FI3" s="46"/>
    </row>
    <row r="4" spans="1:165" s="67" customFormat="1">
      <c r="A4" s="81"/>
      <c r="B4"/>
      <c r="C4"/>
      <c r="D4" s="84"/>
      <c r="E4" s="271"/>
      <c r="F4" s="137"/>
      <c r="G4" s="137"/>
      <c r="H4" s="137"/>
      <c r="I4" s="137"/>
      <c r="J4" s="137"/>
      <c r="K4" s="137"/>
      <c r="L4" s="137"/>
      <c r="M4" s="137"/>
      <c r="N4" s="137"/>
      <c r="O4" s="137"/>
      <c r="P4" s="137"/>
      <c r="Q4" s="137"/>
      <c r="R4" s="137"/>
      <c r="S4" s="137"/>
      <c r="T4" s="137"/>
      <c r="U4" s="137"/>
      <c r="V4" s="137"/>
      <c r="W4" s="138"/>
      <c r="X4" s="271"/>
      <c r="Y4" s="601"/>
      <c r="Z4" s="602"/>
      <c r="AA4" s="602"/>
      <c r="AB4" s="602"/>
      <c r="AC4" s="603"/>
      <c r="AD4" s="121" t="str">
        <f t="shared" si="0"/>
        <v>ok</v>
      </c>
      <c r="AE4" s="122">
        <f t="shared" si="1"/>
        <v>0</v>
      </c>
      <c r="AF4" s="269">
        <f t="shared" si="2"/>
        <v>0</v>
      </c>
      <c r="FH4" s="46"/>
      <c r="FI4" s="46"/>
    </row>
    <row r="5" spans="1:165" s="67" customFormat="1">
      <c r="A5" s="81"/>
      <c r="B5"/>
      <c r="C5"/>
      <c r="D5" s="84"/>
      <c r="E5" s="271"/>
      <c r="F5" s="137"/>
      <c r="G5" s="137"/>
      <c r="H5" s="137"/>
      <c r="I5" s="137"/>
      <c r="J5" s="137"/>
      <c r="K5" s="137"/>
      <c r="L5" s="137"/>
      <c r="M5" s="137"/>
      <c r="N5" s="137"/>
      <c r="O5" s="137"/>
      <c r="P5" s="137"/>
      <c r="Q5" s="137"/>
      <c r="R5" s="137"/>
      <c r="S5" s="137"/>
      <c r="T5" s="137"/>
      <c r="U5" s="137"/>
      <c r="V5" s="137"/>
      <c r="W5" s="138"/>
      <c r="X5" s="271"/>
      <c r="Y5" s="601"/>
      <c r="Z5" s="602"/>
      <c r="AA5" s="602"/>
      <c r="AB5" s="602"/>
      <c r="AC5" s="603"/>
      <c r="AD5" s="121" t="str">
        <f t="shared" si="0"/>
        <v>ok</v>
      </c>
      <c r="AE5" s="122">
        <f t="shared" si="1"/>
        <v>0</v>
      </c>
      <c r="AF5" s="269">
        <f t="shared" si="2"/>
        <v>0</v>
      </c>
      <c r="FH5" s="46"/>
      <c r="FI5" s="46"/>
    </row>
    <row r="6" spans="1:165" s="67" customFormat="1">
      <c r="A6" s="81"/>
      <c r="B6"/>
      <c r="C6"/>
      <c r="D6" s="84"/>
      <c r="E6" s="271"/>
      <c r="F6" s="137"/>
      <c r="G6" s="137"/>
      <c r="H6" s="137"/>
      <c r="I6" s="137"/>
      <c r="J6" s="137"/>
      <c r="K6" s="137"/>
      <c r="L6" s="137"/>
      <c r="M6" s="137"/>
      <c r="N6" s="137"/>
      <c r="O6" s="137"/>
      <c r="P6" s="137"/>
      <c r="Q6" s="137"/>
      <c r="R6" s="137"/>
      <c r="S6" s="137"/>
      <c r="T6" s="137"/>
      <c r="U6" s="137"/>
      <c r="V6" s="137"/>
      <c r="W6" s="138"/>
      <c r="X6" s="271"/>
      <c r="Y6" s="601"/>
      <c r="Z6" s="602"/>
      <c r="AA6" s="602"/>
      <c r="AB6" s="602"/>
      <c r="AC6" s="603"/>
      <c r="AD6" s="121" t="str">
        <f t="shared" si="0"/>
        <v>ok</v>
      </c>
      <c r="AE6" s="122">
        <f t="shared" si="1"/>
        <v>0</v>
      </c>
      <c r="AF6" s="269">
        <f t="shared" si="2"/>
        <v>0</v>
      </c>
      <c r="FH6" s="46"/>
      <c r="FI6" s="46"/>
    </row>
    <row r="7" spans="1:165" s="67" customFormat="1">
      <c r="A7" s="81"/>
      <c r="B7"/>
      <c r="C7"/>
      <c r="D7" s="84"/>
      <c r="E7" s="271"/>
      <c r="F7" s="137"/>
      <c r="G7" s="137"/>
      <c r="H7" s="137"/>
      <c r="I7" s="137"/>
      <c r="J7" s="137"/>
      <c r="K7" s="137"/>
      <c r="L7" s="137"/>
      <c r="M7" s="137"/>
      <c r="N7" s="137"/>
      <c r="O7" s="137"/>
      <c r="P7" s="137"/>
      <c r="Q7" s="137"/>
      <c r="R7" s="137"/>
      <c r="S7" s="137"/>
      <c r="T7" s="137"/>
      <c r="U7" s="137"/>
      <c r="V7" s="137"/>
      <c r="W7" s="138"/>
      <c r="X7" s="271"/>
      <c r="Y7" s="601"/>
      <c r="Z7" s="602"/>
      <c r="AA7" s="602"/>
      <c r="AB7" s="602"/>
      <c r="AC7" s="603"/>
      <c r="AD7" s="121" t="str">
        <f t="shared" si="0"/>
        <v>ok</v>
      </c>
      <c r="AE7" s="122">
        <f t="shared" si="1"/>
        <v>0</v>
      </c>
      <c r="AF7" s="269">
        <f t="shared" si="2"/>
        <v>0</v>
      </c>
      <c r="FH7" s="46"/>
      <c r="FI7" s="46"/>
    </row>
    <row r="8" spans="1:165" s="67" customFormat="1">
      <c r="A8" s="81"/>
      <c r="B8"/>
      <c r="C8"/>
      <c r="D8" s="84"/>
      <c r="E8" s="271"/>
      <c r="F8" s="137"/>
      <c r="G8" s="137"/>
      <c r="H8" s="137"/>
      <c r="I8" s="137"/>
      <c r="J8" s="137"/>
      <c r="K8" s="137"/>
      <c r="L8" s="137"/>
      <c r="M8" s="137"/>
      <c r="N8" s="137"/>
      <c r="O8" s="137"/>
      <c r="P8" s="137"/>
      <c r="Q8" s="137"/>
      <c r="R8" s="137"/>
      <c r="S8" s="137"/>
      <c r="T8" s="137"/>
      <c r="U8" s="137"/>
      <c r="V8" s="137"/>
      <c r="W8" s="138"/>
      <c r="X8" s="271"/>
      <c r="Y8" s="601"/>
      <c r="Z8" s="602"/>
      <c r="AA8" s="602"/>
      <c r="AB8" s="602"/>
      <c r="AC8" s="603"/>
      <c r="AD8" s="121" t="str">
        <f t="shared" si="0"/>
        <v>ok</v>
      </c>
      <c r="AE8" s="122">
        <f t="shared" si="1"/>
        <v>0</v>
      </c>
      <c r="AF8" s="269">
        <f t="shared" si="2"/>
        <v>0</v>
      </c>
      <c r="FH8" s="46"/>
      <c r="FI8" s="46"/>
    </row>
    <row r="9" spans="1:165" s="67" customFormat="1">
      <c r="A9" s="81"/>
      <c r="B9"/>
      <c r="C9"/>
      <c r="D9" s="84"/>
      <c r="E9" s="271"/>
      <c r="F9" s="137"/>
      <c r="G9" s="137"/>
      <c r="H9" s="137"/>
      <c r="I9" s="137"/>
      <c r="J9" s="137"/>
      <c r="K9" s="137"/>
      <c r="L9" s="137"/>
      <c r="M9" s="137"/>
      <c r="N9" s="137"/>
      <c r="O9" s="137"/>
      <c r="P9" s="137"/>
      <c r="Q9" s="137"/>
      <c r="R9" s="137"/>
      <c r="S9" s="137"/>
      <c r="T9" s="137"/>
      <c r="U9" s="137"/>
      <c r="V9" s="137"/>
      <c r="W9" s="138"/>
      <c r="X9" s="271"/>
      <c r="Y9" s="601"/>
      <c r="Z9" s="602"/>
      <c r="AA9" s="602"/>
      <c r="AB9" s="602"/>
      <c r="AC9" s="603"/>
      <c r="AD9" s="121" t="str">
        <f t="shared" si="0"/>
        <v>ok</v>
      </c>
      <c r="AE9" s="122">
        <f t="shared" si="1"/>
        <v>0</v>
      </c>
      <c r="AF9" s="269">
        <f t="shared" si="2"/>
        <v>0</v>
      </c>
      <c r="FH9" s="46"/>
      <c r="FI9" s="46"/>
    </row>
    <row r="10" spans="1:165" s="67" customFormat="1">
      <c r="A10" s="81"/>
      <c r="B10"/>
      <c r="C10"/>
      <c r="D10" s="84"/>
      <c r="E10" s="271"/>
      <c r="F10" s="137"/>
      <c r="G10" s="137"/>
      <c r="H10" s="137"/>
      <c r="I10" s="137"/>
      <c r="J10" s="137"/>
      <c r="K10" s="137"/>
      <c r="L10" s="137"/>
      <c r="M10" s="137"/>
      <c r="N10" s="137"/>
      <c r="O10" s="137"/>
      <c r="P10" s="137"/>
      <c r="Q10" s="137"/>
      <c r="R10" s="137"/>
      <c r="S10" s="137"/>
      <c r="T10" s="137"/>
      <c r="U10" s="137"/>
      <c r="V10" s="137"/>
      <c r="W10" s="138"/>
      <c r="X10" s="271"/>
      <c r="Y10" s="601"/>
      <c r="Z10" s="602"/>
      <c r="AA10" s="602"/>
      <c r="AB10" s="602"/>
      <c r="AC10" s="603"/>
      <c r="AD10" s="121" t="str">
        <f t="shared" si="0"/>
        <v>ok</v>
      </c>
      <c r="AE10" s="122">
        <f t="shared" si="1"/>
        <v>0</v>
      </c>
      <c r="AF10" s="269">
        <f t="shared" si="2"/>
        <v>0</v>
      </c>
      <c r="FH10" s="46"/>
      <c r="FI10" s="46"/>
    </row>
    <row r="11" spans="1:165" s="67" customFormat="1">
      <c r="A11" s="81"/>
      <c r="B11"/>
      <c r="C11"/>
      <c r="D11" s="82"/>
      <c r="E11" s="271"/>
      <c r="F11" s="137"/>
      <c r="G11" s="137"/>
      <c r="H11" s="137"/>
      <c r="I11" s="137"/>
      <c r="J11" s="137"/>
      <c r="K11" s="137"/>
      <c r="L11" s="137"/>
      <c r="M11" s="137"/>
      <c r="N11" s="137"/>
      <c r="O11" s="137"/>
      <c r="P11" s="137"/>
      <c r="Q11" s="137"/>
      <c r="R11" s="137"/>
      <c r="S11" s="137"/>
      <c r="T11" s="137"/>
      <c r="U11" s="137"/>
      <c r="V11" s="137"/>
      <c r="W11" s="138"/>
      <c r="X11" s="271"/>
      <c r="Y11" s="601"/>
      <c r="Z11" s="602"/>
      <c r="AA11" s="602"/>
      <c r="AB11" s="602"/>
      <c r="AC11" s="603"/>
      <c r="AD11" s="121" t="str">
        <f t="shared" si="0"/>
        <v>ok</v>
      </c>
      <c r="AE11" s="122">
        <f t="shared" si="1"/>
        <v>0</v>
      </c>
      <c r="AF11" s="269">
        <f t="shared" si="2"/>
        <v>0</v>
      </c>
      <c r="FH11" s="46"/>
      <c r="FI11" s="46"/>
    </row>
    <row r="12" spans="1:165" s="67" customFormat="1">
      <c r="A12" s="81"/>
      <c r="B12"/>
      <c r="C12"/>
      <c r="D12" s="82"/>
      <c r="E12" s="271"/>
      <c r="F12" s="137"/>
      <c r="G12" s="137"/>
      <c r="H12" s="137"/>
      <c r="I12" s="137"/>
      <c r="J12" s="137"/>
      <c r="K12" s="137"/>
      <c r="L12" s="137"/>
      <c r="M12" s="137"/>
      <c r="N12" s="137"/>
      <c r="O12" s="137"/>
      <c r="P12" s="137"/>
      <c r="Q12" s="137"/>
      <c r="R12" s="137"/>
      <c r="S12" s="137"/>
      <c r="T12" s="137"/>
      <c r="U12" s="137"/>
      <c r="V12" s="137"/>
      <c r="W12" s="138"/>
      <c r="X12" s="271"/>
      <c r="Y12" s="601"/>
      <c r="Z12" s="602"/>
      <c r="AA12" s="602"/>
      <c r="AB12" s="602"/>
      <c r="AC12" s="603"/>
      <c r="AD12" s="121" t="str">
        <f t="shared" si="0"/>
        <v>ok</v>
      </c>
      <c r="AE12" s="122">
        <f t="shared" si="1"/>
        <v>0</v>
      </c>
      <c r="AF12" s="269">
        <f t="shared" si="2"/>
        <v>0</v>
      </c>
      <c r="FH12" s="46"/>
      <c r="FI12" s="46"/>
    </row>
    <row r="13" spans="1:165" s="67" customFormat="1">
      <c r="A13" s="81"/>
      <c r="B13"/>
      <c r="C13"/>
      <c r="D13" s="82"/>
      <c r="E13" s="271"/>
      <c r="F13" s="137"/>
      <c r="G13" s="137"/>
      <c r="H13" s="137"/>
      <c r="I13" s="137"/>
      <c r="J13" s="137"/>
      <c r="K13" s="137"/>
      <c r="L13" s="137"/>
      <c r="M13" s="137"/>
      <c r="N13" s="137"/>
      <c r="O13" s="137"/>
      <c r="P13" s="137"/>
      <c r="Q13" s="137"/>
      <c r="R13" s="137"/>
      <c r="S13" s="137"/>
      <c r="T13" s="137"/>
      <c r="U13" s="137"/>
      <c r="V13" s="137"/>
      <c r="W13" s="138"/>
      <c r="X13" s="271"/>
      <c r="Y13" s="601"/>
      <c r="Z13" s="602"/>
      <c r="AA13" s="602"/>
      <c r="AB13" s="602"/>
      <c r="AC13" s="603"/>
      <c r="AD13" s="121" t="str">
        <f t="shared" si="0"/>
        <v>ok</v>
      </c>
      <c r="AE13" s="122">
        <f t="shared" si="1"/>
        <v>0</v>
      </c>
      <c r="AF13" s="269">
        <f t="shared" si="2"/>
        <v>0</v>
      </c>
      <c r="FH13" s="46"/>
      <c r="FI13" s="46"/>
    </row>
    <row r="14" spans="1:165" s="67" customFormat="1">
      <c r="A14" s="81"/>
      <c r="B14"/>
      <c r="C14"/>
      <c r="D14" s="82"/>
      <c r="E14" s="271"/>
      <c r="F14" s="137"/>
      <c r="G14" s="137"/>
      <c r="H14" s="137"/>
      <c r="I14" s="137"/>
      <c r="J14" s="137"/>
      <c r="K14" s="137"/>
      <c r="L14" s="137"/>
      <c r="M14" s="137"/>
      <c r="N14" s="137"/>
      <c r="O14" s="137"/>
      <c r="P14" s="137"/>
      <c r="Q14" s="137"/>
      <c r="R14" s="137"/>
      <c r="S14" s="137"/>
      <c r="T14" s="137"/>
      <c r="U14" s="137"/>
      <c r="V14" s="137"/>
      <c r="W14" s="138"/>
      <c r="X14" s="271"/>
      <c r="Y14" s="601"/>
      <c r="Z14" s="602"/>
      <c r="AA14" s="602"/>
      <c r="AB14" s="602"/>
      <c r="AC14" s="603"/>
      <c r="AD14" s="121" t="str">
        <f t="shared" si="0"/>
        <v>ok</v>
      </c>
      <c r="AE14" s="122">
        <f t="shared" si="1"/>
        <v>0</v>
      </c>
      <c r="AF14" s="269">
        <f t="shared" si="2"/>
        <v>0</v>
      </c>
      <c r="FH14" s="46"/>
      <c r="FI14" s="46"/>
    </row>
    <row r="15" spans="1:165" s="67" customFormat="1">
      <c r="A15" s="81"/>
      <c r="B15"/>
      <c r="C15"/>
      <c r="D15" s="84"/>
      <c r="E15" s="271"/>
      <c r="F15" s="137"/>
      <c r="G15" s="137"/>
      <c r="H15" s="137"/>
      <c r="I15" s="137"/>
      <c r="J15" s="137"/>
      <c r="K15" s="137"/>
      <c r="L15" s="137"/>
      <c r="M15" s="137"/>
      <c r="N15" s="137"/>
      <c r="O15" s="137"/>
      <c r="P15" s="137"/>
      <c r="Q15" s="137"/>
      <c r="R15" s="137"/>
      <c r="S15" s="137"/>
      <c r="T15" s="137"/>
      <c r="U15" s="137"/>
      <c r="V15" s="137"/>
      <c r="W15" s="138"/>
      <c r="X15" s="271"/>
      <c r="Y15" s="601"/>
      <c r="Z15" s="602"/>
      <c r="AA15" s="602"/>
      <c r="AB15" s="602"/>
      <c r="AC15" s="603"/>
      <c r="AD15" s="121" t="str">
        <f t="shared" si="0"/>
        <v>ok</v>
      </c>
      <c r="AE15" s="122">
        <f t="shared" si="1"/>
        <v>0</v>
      </c>
      <c r="AF15" s="269">
        <f t="shared" si="2"/>
        <v>0</v>
      </c>
      <c r="FH15" s="46"/>
      <c r="FI15" s="46"/>
    </row>
    <row r="16" spans="1:165" s="67" customFormat="1">
      <c r="A16" s="81"/>
      <c r="B16"/>
      <c r="C16"/>
      <c r="D16" s="84"/>
      <c r="E16" s="271"/>
      <c r="F16" s="137"/>
      <c r="G16" s="137"/>
      <c r="H16" s="137"/>
      <c r="I16" s="137"/>
      <c r="J16" s="137"/>
      <c r="K16" s="137"/>
      <c r="L16" s="137"/>
      <c r="M16" s="137"/>
      <c r="N16" s="137"/>
      <c r="O16" s="137"/>
      <c r="P16" s="137"/>
      <c r="Q16" s="137"/>
      <c r="R16" s="137"/>
      <c r="S16" s="137"/>
      <c r="T16" s="137"/>
      <c r="U16" s="137"/>
      <c r="V16" s="137"/>
      <c r="W16" s="138"/>
      <c r="X16" s="271"/>
      <c r="Y16" s="601"/>
      <c r="Z16" s="602"/>
      <c r="AA16" s="602"/>
      <c r="AB16" s="602"/>
      <c r="AC16" s="603"/>
      <c r="AD16" s="121" t="str">
        <f t="shared" si="0"/>
        <v>ok</v>
      </c>
      <c r="AE16" s="122">
        <f t="shared" si="1"/>
        <v>0</v>
      </c>
      <c r="AF16" s="269">
        <f t="shared" si="2"/>
        <v>0</v>
      </c>
      <c r="FH16" s="46"/>
      <c r="FI16" s="46"/>
    </row>
    <row r="17" spans="1:165" s="67" customFormat="1" ht="14.1" customHeight="1">
      <c r="A17" s="81"/>
      <c r="B17"/>
      <c r="C17"/>
      <c r="D17" s="84"/>
      <c r="E17" s="271"/>
      <c r="F17" s="137"/>
      <c r="G17" s="137"/>
      <c r="H17" s="137"/>
      <c r="I17" s="137"/>
      <c r="J17" s="137"/>
      <c r="K17" s="137"/>
      <c r="L17" s="137"/>
      <c r="M17" s="137"/>
      <c r="N17" s="137"/>
      <c r="O17" s="137"/>
      <c r="P17" s="137"/>
      <c r="Q17" s="137"/>
      <c r="R17" s="137"/>
      <c r="S17" s="137"/>
      <c r="T17" s="137"/>
      <c r="U17" s="137"/>
      <c r="V17" s="137"/>
      <c r="W17" s="138"/>
      <c r="X17" s="271"/>
      <c r="Y17" s="601"/>
      <c r="Z17" s="602"/>
      <c r="AA17" s="602"/>
      <c r="AB17" s="602"/>
      <c r="AC17" s="603"/>
      <c r="AD17" s="121" t="str">
        <f t="shared" si="0"/>
        <v>ok</v>
      </c>
      <c r="AE17" s="122">
        <f t="shared" si="1"/>
        <v>0</v>
      </c>
      <c r="AF17" s="269">
        <f t="shared" si="2"/>
        <v>0</v>
      </c>
      <c r="FH17" s="46"/>
      <c r="FI17" s="46"/>
    </row>
    <row r="18" spans="1:165" s="67" customFormat="1" ht="14.1" customHeight="1">
      <c r="A18" s="81"/>
      <c r="B18"/>
      <c r="C18"/>
      <c r="D18" s="84"/>
      <c r="E18" s="271"/>
      <c r="F18" s="137"/>
      <c r="G18" s="137"/>
      <c r="H18" s="137"/>
      <c r="I18" s="137"/>
      <c r="J18" s="137"/>
      <c r="K18" s="137"/>
      <c r="L18" s="137"/>
      <c r="M18" s="137"/>
      <c r="N18" s="137"/>
      <c r="O18" s="137"/>
      <c r="P18" s="137"/>
      <c r="Q18" s="137"/>
      <c r="R18" s="137"/>
      <c r="S18" s="137"/>
      <c r="T18" s="137"/>
      <c r="U18" s="137"/>
      <c r="V18" s="137"/>
      <c r="W18" s="138"/>
      <c r="X18" s="271"/>
      <c r="Y18" s="601"/>
      <c r="Z18" s="602"/>
      <c r="AA18" s="602"/>
      <c r="AB18" s="602"/>
      <c r="AC18" s="603"/>
      <c r="AD18" s="121" t="str">
        <f t="shared" si="0"/>
        <v>ok</v>
      </c>
      <c r="AE18" s="122">
        <f t="shared" si="1"/>
        <v>0</v>
      </c>
      <c r="AF18" s="269">
        <f t="shared" si="2"/>
        <v>0</v>
      </c>
      <c r="FH18" s="46"/>
      <c r="FI18" s="46"/>
    </row>
    <row r="19" spans="1:165" s="67" customFormat="1" ht="14.1" customHeight="1">
      <c r="A19" s="81"/>
      <c r="B19"/>
      <c r="C19"/>
      <c r="D19" s="84"/>
      <c r="E19" s="271"/>
      <c r="F19" s="137"/>
      <c r="G19" s="137"/>
      <c r="H19" s="137"/>
      <c r="I19" s="137"/>
      <c r="J19" s="137"/>
      <c r="K19" s="137"/>
      <c r="L19" s="137"/>
      <c r="M19" s="137"/>
      <c r="N19" s="137"/>
      <c r="O19" s="137"/>
      <c r="P19" s="137"/>
      <c r="Q19" s="137"/>
      <c r="R19" s="137"/>
      <c r="S19" s="137"/>
      <c r="T19" s="137"/>
      <c r="U19" s="137"/>
      <c r="V19" s="137"/>
      <c r="W19" s="138"/>
      <c r="X19" s="271"/>
      <c r="Y19" s="601"/>
      <c r="Z19" s="602"/>
      <c r="AA19" s="602"/>
      <c r="AB19" s="602"/>
      <c r="AC19" s="603"/>
      <c r="AD19" s="121" t="str">
        <f t="shared" si="0"/>
        <v>ok</v>
      </c>
      <c r="AE19" s="122">
        <f t="shared" si="1"/>
        <v>0</v>
      </c>
      <c r="AF19" s="269">
        <f t="shared" si="2"/>
        <v>0</v>
      </c>
      <c r="FH19" s="46"/>
      <c r="FI19" s="46"/>
    </row>
    <row r="20" spans="1:165" s="67" customFormat="1" ht="15" customHeight="1">
      <c r="A20" s="81"/>
      <c r="B20"/>
      <c r="C20"/>
      <c r="D20" s="84"/>
      <c r="E20" s="271"/>
      <c r="F20" s="137"/>
      <c r="G20" s="137"/>
      <c r="H20" s="137"/>
      <c r="I20" s="137"/>
      <c r="J20" s="137"/>
      <c r="K20" s="137"/>
      <c r="L20" s="137"/>
      <c r="M20" s="137"/>
      <c r="N20" s="137"/>
      <c r="O20" s="137"/>
      <c r="P20" s="137"/>
      <c r="Q20" s="137"/>
      <c r="R20" s="137"/>
      <c r="S20" s="137"/>
      <c r="T20" s="137"/>
      <c r="U20" s="137"/>
      <c r="V20" s="137"/>
      <c r="W20" s="138"/>
      <c r="X20" s="271"/>
      <c r="Y20" s="601"/>
      <c r="Z20" s="602"/>
      <c r="AA20" s="602"/>
      <c r="AB20" s="602"/>
      <c r="AC20" s="603"/>
      <c r="AD20" s="121" t="str">
        <f t="shared" si="0"/>
        <v>ok</v>
      </c>
      <c r="AE20" s="122">
        <f t="shared" si="1"/>
        <v>0</v>
      </c>
      <c r="AF20" s="269">
        <f t="shared" si="2"/>
        <v>0</v>
      </c>
      <c r="FH20" s="46"/>
      <c r="FI20" s="46"/>
    </row>
    <row r="21" spans="1:165" s="67" customFormat="1">
      <c r="A21" s="81"/>
      <c r="B21"/>
      <c r="C21"/>
      <c r="D21" s="275"/>
      <c r="E21" s="271"/>
      <c r="F21" s="137"/>
      <c r="G21" s="137"/>
      <c r="H21" s="137"/>
      <c r="I21" s="137"/>
      <c r="J21" s="137"/>
      <c r="K21" s="137"/>
      <c r="L21" s="137"/>
      <c r="M21" s="137"/>
      <c r="N21" s="137"/>
      <c r="O21" s="137"/>
      <c r="P21" s="137"/>
      <c r="Q21" s="137"/>
      <c r="R21" s="137"/>
      <c r="S21" s="137"/>
      <c r="T21" s="137"/>
      <c r="U21" s="137"/>
      <c r="V21" s="137"/>
      <c r="W21" s="138"/>
      <c r="X21" s="271"/>
      <c r="Y21" s="601"/>
      <c r="Z21" s="602"/>
      <c r="AA21" s="602"/>
      <c r="AB21" s="602"/>
      <c r="AC21" s="603"/>
      <c r="AD21" s="121" t="str">
        <f t="shared" si="0"/>
        <v>ok</v>
      </c>
      <c r="AE21" s="122">
        <f t="shared" si="1"/>
        <v>0</v>
      </c>
      <c r="AF21" s="269">
        <f t="shared" si="2"/>
        <v>0</v>
      </c>
      <c r="FH21" s="46"/>
      <c r="FI21" s="46"/>
    </row>
    <row r="22" spans="1:165" s="67" customFormat="1">
      <c r="A22" s="81"/>
      <c r="B22"/>
      <c r="C22"/>
      <c r="D22" s="275"/>
      <c r="E22" s="271"/>
      <c r="F22" s="137"/>
      <c r="G22" s="137"/>
      <c r="H22" s="137"/>
      <c r="I22" s="137"/>
      <c r="J22" s="137"/>
      <c r="K22" s="137"/>
      <c r="L22" s="137"/>
      <c r="M22" s="137"/>
      <c r="N22" s="137"/>
      <c r="O22" s="137"/>
      <c r="P22" s="137"/>
      <c r="Q22" s="137"/>
      <c r="R22" s="137"/>
      <c r="S22" s="137"/>
      <c r="T22" s="137"/>
      <c r="U22" s="137"/>
      <c r="V22" s="137"/>
      <c r="W22" s="138"/>
      <c r="X22" s="271"/>
      <c r="Y22" s="601"/>
      <c r="Z22" s="602"/>
      <c r="AA22" s="602"/>
      <c r="AB22" s="602"/>
      <c r="AC22" s="603"/>
      <c r="AD22" s="121" t="str">
        <f t="shared" si="0"/>
        <v>ok</v>
      </c>
      <c r="AE22" s="122">
        <f t="shared" si="1"/>
        <v>0</v>
      </c>
      <c r="AF22" s="269">
        <f t="shared" si="2"/>
        <v>0</v>
      </c>
      <c r="FH22" s="46"/>
      <c r="FI22" s="46"/>
    </row>
    <row r="23" spans="1:165" s="67" customFormat="1">
      <c r="A23" s="81"/>
      <c r="B23"/>
      <c r="C23"/>
      <c r="D23" s="275"/>
      <c r="E23" s="271"/>
      <c r="F23" s="137"/>
      <c r="G23" s="137"/>
      <c r="H23" s="137"/>
      <c r="I23" s="137"/>
      <c r="J23" s="137"/>
      <c r="K23" s="137"/>
      <c r="L23" s="137"/>
      <c r="M23" s="137"/>
      <c r="N23" s="137"/>
      <c r="O23" s="137"/>
      <c r="P23" s="137"/>
      <c r="Q23" s="137"/>
      <c r="R23" s="137"/>
      <c r="S23" s="137"/>
      <c r="T23" s="137"/>
      <c r="U23" s="137"/>
      <c r="V23" s="137"/>
      <c r="W23" s="138"/>
      <c r="X23" s="271"/>
      <c r="Y23" s="601"/>
      <c r="Z23" s="602"/>
      <c r="AA23" s="602"/>
      <c r="AB23" s="602"/>
      <c r="AC23" s="603"/>
      <c r="AD23" s="121" t="str">
        <f t="shared" si="0"/>
        <v>ok</v>
      </c>
      <c r="AE23" s="122">
        <f t="shared" si="1"/>
        <v>0</v>
      </c>
      <c r="AF23" s="269">
        <f t="shared" si="2"/>
        <v>0</v>
      </c>
      <c r="FH23" s="46"/>
      <c r="FI23" s="46"/>
    </row>
    <row r="24" spans="1:165" s="67" customFormat="1">
      <c r="A24" s="81"/>
      <c r="B24"/>
      <c r="C24"/>
      <c r="D24" s="275"/>
      <c r="E24" s="271"/>
      <c r="F24" s="137"/>
      <c r="G24" s="137"/>
      <c r="H24" s="137"/>
      <c r="I24" s="137"/>
      <c r="J24" s="137"/>
      <c r="K24" s="137"/>
      <c r="L24" s="137"/>
      <c r="M24" s="137"/>
      <c r="N24" s="137"/>
      <c r="O24" s="137"/>
      <c r="P24" s="137"/>
      <c r="Q24" s="137"/>
      <c r="R24" s="137"/>
      <c r="S24" s="137"/>
      <c r="T24" s="137"/>
      <c r="U24" s="137"/>
      <c r="V24" s="137"/>
      <c r="W24" s="138"/>
      <c r="X24" s="271"/>
      <c r="Y24" s="601"/>
      <c r="Z24" s="602"/>
      <c r="AA24" s="602"/>
      <c r="AB24" s="602"/>
      <c r="AC24" s="603"/>
      <c r="AD24" s="121" t="str">
        <f t="shared" si="0"/>
        <v>ok</v>
      </c>
      <c r="AE24" s="122">
        <f t="shared" si="1"/>
        <v>0</v>
      </c>
      <c r="AF24" s="269">
        <f t="shared" si="2"/>
        <v>0</v>
      </c>
      <c r="FH24" s="46"/>
      <c r="FI24" s="46"/>
    </row>
    <row r="25" spans="1:165" s="67" customFormat="1">
      <c r="A25" s="81"/>
      <c r="B25"/>
      <c r="C25"/>
      <c r="D25" s="275"/>
      <c r="E25" s="271"/>
      <c r="F25" s="137"/>
      <c r="G25" s="137"/>
      <c r="H25" s="137"/>
      <c r="I25" s="137"/>
      <c r="J25" s="137"/>
      <c r="K25" s="137"/>
      <c r="L25" s="137"/>
      <c r="M25" s="137"/>
      <c r="N25" s="137"/>
      <c r="O25" s="137"/>
      <c r="P25" s="137"/>
      <c r="Q25" s="137"/>
      <c r="R25" s="137"/>
      <c r="S25" s="137"/>
      <c r="T25" s="137"/>
      <c r="U25" s="137"/>
      <c r="V25" s="137"/>
      <c r="W25" s="138"/>
      <c r="X25" s="271"/>
      <c r="Y25" s="601"/>
      <c r="Z25" s="602"/>
      <c r="AA25" s="602"/>
      <c r="AB25" s="602"/>
      <c r="AC25" s="603"/>
      <c r="AD25" s="121" t="str">
        <f t="shared" si="0"/>
        <v>ok</v>
      </c>
      <c r="AE25" s="122">
        <f t="shared" si="1"/>
        <v>0</v>
      </c>
      <c r="AF25" s="269">
        <f t="shared" si="2"/>
        <v>0</v>
      </c>
      <c r="FH25" s="46"/>
      <c r="FI25" s="46"/>
    </row>
    <row r="26" spans="1:165" s="67" customFormat="1">
      <c r="A26" s="81"/>
      <c r="B26"/>
      <c r="C26"/>
      <c r="D26" s="84"/>
      <c r="E26" s="271"/>
      <c r="F26" s="137"/>
      <c r="G26" s="137"/>
      <c r="H26" s="137"/>
      <c r="I26" s="137"/>
      <c r="J26" s="137"/>
      <c r="K26" s="137"/>
      <c r="L26" s="137"/>
      <c r="M26" s="137"/>
      <c r="N26" s="137"/>
      <c r="O26" s="137"/>
      <c r="P26" s="137"/>
      <c r="Q26" s="137"/>
      <c r="R26" s="137"/>
      <c r="S26" s="137"/>
      <c r="T26" s="137"/>
      <c r="U26" s="137"/>
      <c r="V26" s="137"/>
      <c r="W26" s="138"/>
      <c r="X26" s="271"/>
      <c r="Y26" s="601"/>
      <c r="Z26" s="602"/>
      <c r="AA26" s="602"/>
      <c r="AB26" s="602"/>
      <c r="AC26" s="603"/>
      <c r="AD26" s="121" t="str">
        <f t="shared" si="0"/>
        <v>ok</v>
      </c>
      <c r="AE26" s="122">
        <f t="shared" si="1"/>
        <v>0</v>
      </c>
      <c r="AF26" s="269">
        <f t="shared" si="2"/>
        <v>0</v>
      </c>
      <c r="FH26" s="46"/>
      <c r="FI26" s="46"/>
    </row>
    <row r="27" spans="1:165" s="67" customFormat="1">
      <c r="A27" s="81"/>
      <c r="B27"/>
      <c r="C27"/>
      <c r="D27" s="84"/>
      <c r="E27" s="271"/>
      <c r="F27" s="137"/>
      <c r="G27" s="137"/>
      <c r="H27" s="137"/>
      <c r="I27" s="137"/>
      <c r="J27" s="137"/>
      <c r="K27" s="137"/>
      <c r="L27" s="137"/>
      <c r="M27" s="137"/>
      <c r="N27" s="137"/>
      <c r="O27" s="137"/>
      <c r="P27" s="137"/>
      <c r="Q27" s="137"/>
      <c r="R27" s="137"/>
      <c r="S27" s="137"/>
      <c r="T27" s="137"/>
      <c r="U27" s="137"/>
      <c r="V27" s="137"/>
      <c r="W27" s="138"/>
      <c r="X27" s="271"/>
      <c r="Y27" s="601"/>
      <c r="Z27" s="602"/>
      <c r="AA27" s="602"/>
      <c r="AB27" s="602"/>
      <c r="AC27" s="603"/>
      <c r="AD27" s="121" t="str">
        <f t="shared" si="0"/>
        <v>ok</v>
      </c>
      <c r="AE27" s="122">
        <f t="shared" si="1"/>
        <v>0</v>
      </c>
      <c r="AF27" s="269">
        <f t="shared" si="2"/>
        <v>0</v>
      </c>
      <c r="FH27" s="46"/>
      <c r="FI27" s="46"/>
    </row>
    <row r="28" spans="1:165" s="67" customFormat="1">
      <c r="A28" s="81"/>
      <c r="B28"/>
      <c r="C28" s="84"/>
      <c r="D28" s="84"/>
      <c r="E28" s="271"/>
      <c r="F28" s="137"/>
      <c r="G28" s="137"/>
      <c r="H28" s="137"/>
      <c r="I28" s="137"/>
      <c r="J28" s="137"/>
      <c r="K28" s="137"/>
      <c r="L28" s="137"/>
      <c r="M28" s="137"/>
      <c r="N28" s="137"/>
      <c r="O28" s="137"/>
      <c r="P28" s="137"/>
      <c r="Q28" s="137"/>
      <c r="R28" s="137"/>
      <c r="S28" s="137"/>
      <c r="T28" s="137"/>
      <c r="U28" s="137"/>
      <c r="V28" s="137"/>
      <c r="W28" s="138"/>
      <c r="X28" s="271"/>
      <c r="Y28" s="601"/>
      <c r="Z28" s="602"/>
      <c r="AA28" s="602"/>
      <c r="AB28" s="602"/>
      <c r="AC28" s="603"/>
      <c r="AD28" s="121" t="str">
        <f t="shared" si="0"/>
        <v>ok</v>
      </c>
      <c r="AE28" s="122">
        <f t="shared" si="1"/>
        <v>0</v>
      </c>
      <c r="AF28" s="269">
        <f t="shared" si="2"/>
        <v>0</v>
      </c>
      <c r="FH28" s="46"/>
      <c r="FI28" s="46"/>
    </row>
    <row r="29" spans="1:165" s="67" customFormat="1">
      <c r="A29" s="81"/>
      <c r="B29"/>
      <c r="C29" s="84"/>
      <c r="D29" s="84"/>
      <c r="E29" s="271"/>
      <c r="F29" s="137"/>
      <c r="G29" s="137"/>
      <c r="H29" s="137"/>
      <c r="I29" s="137"/>
      <c r="J29" s="137"/>
      <c r="K29" s="137"/>
      <c r="L29" s="137"/>
      <c r="M29" s="137"/>
      <c r="N29" s="137"/>
      <c r="O29" s="137"/>
      <c r="P29" s="137"/>
      <c r="Q29" s="137"/>
      <c r="R29" s="137"/>
      <c r="S29" s="137"/>
      <c r="T29" s="137"/>
      <c r="U29" s="137"/>
      <c r="V29" s="137"/>
      <c r="W29" s="138"/>
      <c r="X29" s="271"/>
      <c r="Y29" s="601"/>
      <c r="Z29" s="602"/>
      <c r="AA29" s="602"/>
      <c r="AB29" s="602"/>
      <c r="AC29" s="603"/>
      <c r="AD29" s="121" t="str">
        <f t="shared" si="0"/>
        <v>ok</v>
      </c>
      <c r="AE29" s="122">
        <f t="shared" si="1"/>
        <v>0</v>
      </c>
      <c r="AF29" s="269">
        <f t="shared" si="2"/>
        <v>0</v>
      </c>
      <c r="FH29" s="46"/>
      <c r="FI29" s="46"/>
    </row>
    <row r="30" spans="1:165" s="67" customFormat="1">
      <c r="A30" s="81"/>
      <c r="B30"/>
      <c r="C30" s="84"/>
      <c r="D30" s="84"/>
      <c r="E30" s="271"/>
      <c r="F30" s="137"/>
      <c r="G30" s="137"/>
      <c r="H30" s="137"/>
      <c r="I30" s="137"/>
      <c r="J30" s="137"/>
      <c r="K30" s="137"/>
      <c r="L30" s="137"/>
      <c r="M30" s="137"/>
      <c r="N30" s="137"/>
      <c r="O30" s="137"/>
      <c r="P30" s="137"/>
      <c r="Q30" s="137"/>
      <c r="R30" s="137"/>
      <c r="S30" s="137"/>
      <c r="T30" s="137"/>
      <c r="U30" s="137"/>
      <c r="V30" s="137"/>
      <c r="W30" s="138"/>
      <c r="X30" s="271"/>
      <c r="Y30" s="601"/>
      <c r="Z30" s="602"/>
      <c r="AA30" s="602"/>
      <c r="AB30" s="602"/>
      <c r="AC30" s="603"/>
      <c r="AD30" s="121" t="str">
        <f t="shared" si="0"/>
        <v>ok</v>
      </c>
      <c r="AE30" s="122">
        <f t="shared" si="1"/>
        <v>0</v>
      </c>
      <c r="AF30" s="269">
        <f t="shared" si="2"/>
        <v>0</v>
      </c>
      <c r="FH30" s="46"/>
      <c r="FI30" s="46"/>
    </row>
    <row r="31" spans="1:165" s="67" customFormat="1">
      <c r="A31" s="81"/>
      <c r="B31"/>
      <c r="C31"/>
      <c r="D31" s="84"/>
      <c r="E31" s="271"/>
      <c r="F31" s="137"/>
      <c r="G31" s="137"/>
      <c r="H31" s="137"/>
      <c r="I31" s="137"/>
      <c r="J31" s="137"/>
      <c r="K31" s="137"/>
      <c r="L31" s="137"/>
      <c r="M31" s="137"/>
      <c r="N31" s="137"/>
      <c r="O31" s="137"/>
      <c r="P31" s="137"/>
      <c r="Q31" s="137"/>
      <c r="R31" s="137"/>
      <c r="S31" s="137"/>
      <c r="T31" s="137"/>
      <c r="U31" s="137"/>
      <c r="V31" s="137"/>
      <c r="W31" s="138"/>
      <c r="X31" s="271"/>
      <c r="Y31" s="601"/>
      <c r="Z31" s="602"/>
      <c r="AA31" s="602"/>
      <c r="AB31" s="602"/>
      <c r="AC31" s="603"/>
      <c r="AD31" s="121" t="str">
        <f t="shared" si="0"/>
        <v>ok</v>
      </c>
      <c r="AE31" s="122">
        <f t="shared" si="1"/>
        <v>0</v>
      </c>
      <c r="AF31" s="269">
        <f t="shared" si="2"/>
        <v>0</v>
      </c>
      <c r="FH31" s="46"/>
      <c r="FI31" s="46"/>
    </row>
    <row r="32" spans="1:165" s="67" customFormat="1">
      <c r="A32" s="81"/>
      <c r="B32"/>
      <c r="C32"/>
      <c r="D32" s="84"/>
      <c r="E32" s="271"/>
      <c r="F32" s="137"/>
      <c r="G32" s="137"/>
      <c r="H32" s="137"/>
      <c r="I32" s="137"/>
      <c r="J32" s="137"/>
      <c r="K32" s="137"/>
      <c r="L32" s="137"/>
      <c r="M32" s="137"/>
      <c r="N32" s="137"/>
      <c r="O32" s="137"/>
      <c r="P32" s="137"/>
      <c r="Q32" s="137"/>
      <c r="R32" s="137"/>
      <c r="S32" s="137"/>
      <c r="T32" s="137"/>
      <c r="U32" s="137"/>
      <c r="V32" s="137"/>
      <c r="W32" s="138"/>
      <c r="X32" s="271"/>
      <c r="Y32" s="601"/>
      <c r="Z32" s="602"/>
      <c r="AA32" s="602"/>
      <c r="AB32" s="602"/>
      <c r="AC32" s="603"/>
      <c r="AD32" s="121" t="str">
        <f t="shared" si="0"/>
        <v>ok</v>
      </c>
      <c r="AE32" s="122">
        <f t="shared" si="1"/>
        <v>0</v>
      </c>
      <c r="AF32" s="269">
        <f t="shared" si="2"/>
        <v>0</v>
      </c>
      <c r="FH32" s="46"/>
      <c r="FI32" s="46"/>
    </row>
    <row r="33" spans="1:165" s="67" customFormat="1">
      <c r="A33" s="81"/>
      <c r="B33"/>
      <c r="C33"/>
      <c r="D33" s="84"/>
      <c r="E33" s="271"/>
      <c r="F33" s="137"/>
      <c r="G33" s="137"/>
      <c r="H33" s="137"/>
      <c r="I33" s="137"/>
      <c r="J33" s="137"/>
      <c r="K33" s="137"/>
      <c r="L33" s="137"/>
      <c r="M33" s="137"/>
      <c r="N33" s="137"/>
      <c r="O33" s="137"/>
      <c r="P33" s="137"/>
      <c r="Q33" s="137"/>
      <c r="R33" s="137"/>
      <c r="S33" s="137"/>
      <c r="T33" s="137"/>
      <c r="U33" s="137"/>
      <c r="V33" s="137"/>
      <c r="W33" s="138"/>
      <c r="X33" s="271"/>
      <c r="Y33" s="601"/>
      <c r="Z33" s="602"/>
      <c r="AA33" s="602"/>
      <c r="AB33" s="602"/>
      <c r="AC33" s="603"/>
      <c r="AD33" s="121" t="str">
        <f t="shared" si="0"/>
        <v>ok</v>
      </c>
      <c r="AE33" s="122">
        <f t="shared" si="1"/>
        <v>0</v>
      </c>
      <c r="AF33" s="269">
        <f t="shared" si="2"/>
        <v>0</v>
      </c>
      <c r="FH33" s="46"/>
      <c r="FI33" s="46"/>
    </row>
    <row r="34" spans="1:165" s="67" customFormat="1">
      <c r="A34" s="81"/>
      <c r="B34"/>
      <c r="C34"/>
      <c r="D34" s="84"/>
      <c r="E34" s="271"/>
      <c r="F34" s="137"/>
      <c r="G34" s="137"/>
      <c r="H34" s="137"/>
      <c r="I34" s="137"/>
      <c r="J34" s="137"/>
      <c r="K34" s="137"/>
      <c r="L34" s="137"/>
      <c r="M34" s="137"/>
      <c r="N34" s="137"/>
      <c r="O34" s="137"/>
      <c r="P34" s="137"/>
      <c r="Q34" s="137"/>
      <c r="R34" s="137"/>
      <c r="S34" s="137"/>
      <c r="T34" s="137"/>
      <c r="U34" s="137"/>
      <c r="V34" s="137"/>
      <c r="W34" s="138"/>
      <c r="X34" s="271"/>
      <c r="Y34" s="601"/>
      <c r="Z34" s="602"/>
      <c r="AA34" s="602"/>
      <c r="AB34" s="602"/>
      <c r="AC34" s="603"/>
      <c r="AD34" s="121" t="str">
        <f t="shared" si="0"/>
        <v>ok</v>
      </c>
      <c r="AE34" s="122">
        <f t="shared" si="1"/>
        <v>0</v>
      </c>
      <c r="AF34" s="269">
        <f t="shared" si="2"/>
        <v>0</v>
      </c>
      <c r="FH34" s="46"/>
      <c r="FI34" s="46"/>
    </row>
    <row r="35" spans="1:165" s="67" customFormat="1">
      <c r="A35" s="81"/>
      <c r="B35"/>
      <c r="C35"/>
      <c r="D35" s="84"/>
      <c r="E35" s="271"/>
      <c r="F35" s="137"/>
      <c r="G35" s="137"/>
      <c r="H35" s="137"/>
      <c r="I35" s="137"/>
      <c r="J35" s="137"/>
      <c r="K35" s="137"/>
      <c r="L35" s="137"/>
      <c r="M35" s="137"/>
      <c r="N35" s="137"/>
      <c r="O35" s="137"/>
      <c r="P35" s="137"/>
      <c r="Q35" s="137"/>
      <c r="R35" s="137"/>
      <c r="S35" s="137"/>
      <c r="T35" s="137"/>
      <c r="U35" s="137"/>
      <c r="V35" s="137"/>
      <c r="W35" s="138"/>
      <c r="X35" s="271"/>
      <c r="Y35" s="601"/>
      <c r="Z35" s="602"/>
      <c r="AA35" s="602"/>
      <c r="AB35" s="602"/>
      <c r="AC35" s="603"/>
      <c r="AD35" s="121" t="str">
        <f t="shared" si="0"/>
        <v>ok</v>
      </c>
      <c r="AE35" s="122">
        <f t="shared" si="1"/>
        <v>0</v>
      </c>
      <c r="AF35" s="269">
        <f t="shared" si="2"/>
        <v>0</v>
      </c>
      <c r="FH35" s="46"/>
      <c r="FI35" s="46"/>
    </row>
    <row r="36" spans="1:165" s="67" customFormat="1" ht="17.100000000000001" customHeight="1" thickBot="1">
      <c r="A36" s="263"/>
      <c r="B36" s="264"/>
      <c r="C36" s="264"/>
      <c r="D36" s="265"/>
      <c r="E36" s="272"/>
      <c r="F36" s="178"/>
      <c r="G36" s="178"/>
      <c r="H36" s="178"/>
      <c r="I36" s="178"/>
      <c r="J36" s="178"/>
      <c r="K36" s="178"/>
      <c r="L36" s="178"/>
      <c r="M36" s="178"/>
      <c r="N36" s="178"/>
      <c r="O36" s="178"/>
      <c r="P36" s="178"/>
      <c r="Q36" s="178"/>
      <c r="R36" s="178"/>
      <c r="S36" s="178"/>
      <c r="T36" s="178"/>
      <c r="U36" s="178"/>
      <c r="V36" s="178"/>
      <c r="W36" s="179"/>
      <c r="X36" s="272"/>
      <c r="Y36" s="622"/>
      <c r="Z36" s="623"/>
      <c r="AA36" s="623"/>
      <c r="AB36" s="623"/>
      <c r="AC36" s="624"/>
      <c r="AD36" s="121" t="str">
        <f t="shared" si="0"/>
        <v>ok</v>
      </c>
      <c r="AE36" s="122">
        <f t="shared" si="1"/>
        <v>0</v>
      </c>
      <c r="AF36" s="269">
        <f t="shared" si="2"/>
        <v>0</v>
      </c>
      <c r="FH36" s="46"/>
      <c r="FI36" s="46"/>
    </row>
    <row r="37" spans="1:165" s="120" customFormat="1" ht="15.75" thickBot="1">
      <c r="A37" s="281" t="s">
        <v>76</v>
      </c>
      <c r="B37" s="282"/>
      <c r="C37" s="282"/>
      <c r="D37" s="281">
        <f t="shared" ref="D37:X37" si="3">SUM(D3:D36)</f>
        <v>0</v>
      </c>
      <c r="E37" s="282">
        <f t="shared" si="3"/>
        <v>0</v>
      </c>
      <c r="F37" s="282">
        <f t="shared" si="3"/>
        <v>0</v>
      </c>
      <c r="G37" s="282">
        <f t="shared" si="3"/>
        <v>0</v>
      </c>
      <c r="H37" s="282">
        <f t="shared" si="3"/>
        <v>0</v>
      </c>
      <c r="I37" s="282">
        <f t="shared" si="3"/>
        <v>0</v>
      </c>
      <c r="J37" s="282">
        <f t="shared" si="3"/>
        <v>0</v>
      </c>
      <c r="K37" s="282">
        <f t="shared" si="3"/>
        <v>0</v>
      </c>
      <c r="L37" s="282">
        <f t="shared" si="3"/>
        <v>0</v>
      </c>
      <c r="M37" s="282">
        <f t="shared" si="3"/>
        <v>0</v>
      </c>
      <c r="N37" s="282">
        <f t="shared" si="3"/>
        <v>0</v>
      </c>
      <c r="O37" s="282">
        <f t="shared" si="3"/>
        <v>0</v>
      </c>
      <c r="P37" s="282">
        <f t="shared" si="3"/>
        <v>0</v>
      </c>
      <c r="Q37" s="282">
        <f t="shared" si="3"/>
        <v>0</v>
      </c>
      <c r="R37" s="282">
        <f t="shared" si="3"/>
        <v>0</v>
      </c>
      <c r="S37" s="282">
        <f t="shared" si="3"/>
        <v>0</v>
      </c>
      <c r="T37" s="282">
        <f t="shared" si="3"/>
        <v>0</v>
      </c>
      <c r="U37" s="282">
        <f t="shared" si="3"/>
        <v>0</v>
      </c>
      <c r="V37" s="282">
        <f t="shared" si="3"/>
        <v>0</v>
      </c>
      <c r="W37" s="282">
        <f t="shared" si="3"/>
        <v>0</v>
      </c>
      <c r="X37" s="283">
        <f t="shared" si="3"/>
        <v>0</v>
      </c>
      <c r="Y37" s="268">
        <f>SUM(E37:X37)</f>
        <v>0</v>
      </c>
      <c r="Z37" s="266"/>
      <c r="AA37" s="266"/>
      <c r="AB37" s="266"/>
      <c r="AC37" s="266"/>
      <c r="AD37" s="121" t="str">
        <f t="shared" si="0"/>
        <v>ok</v>
      </c>
      <c r="AE37" s="122"/>
      <c r="AF37" s="269">
        <f t="shared" si="2"/>
        <v>0</v>
      </c>
      <c r="FH37" s="267"/>
      <c r="FI37" s="267"/>
    </row>
    <row r="38" spans="1:165" s="67" customFormat="1">
      <c r="Y38" s="427"/>
      <c r="Z38" s="102">
        <f>SUM(E3:X36)</f>
        <v>0</v>
      </c>
      <c r="AA38" s="141" t="str">
        <f>IF(Z38=D37," ","Revisar")</f>
        <v xml:space="preserve"> </v>
      </c>
      <c r="AB38" s="427"/>
      <c r="AC38" s="427"/>
      <c r="AD38" s="121"/>
      <c r="FH38" s="46"/>
      <c r="FI38" s="46"/>
    </row>
    <row r="39" spans="1:165" s="67" customFormat="1">
      <c r="B39" s="102"/>
      <c r="E39" s="46"/>
      <c r="F39" s="46"/>
      <c r="G39" s="46"/>
      <c r="H39" s="46"/>
      <c r="Y39" s="427"/>
      <c r="AB39" s="427"/>
      <c r="AC39" s="427"/>
      <c r="AD39" s="121"/>
      <c r="FH39" s="46"/>
      <c r="FI39" s="46"/>
    </row>
    <row r="40" spans="1:165" s="67" customFormat="1" ht="15.75" thickBot="1">
      <c r="A40" s="102" t="s">
        <v>77</v>
      </c>
      <c r="FH40" s="46"/>
      <c r="FI40" s="46"/>
    </row>
    <row r="41" spans="1:165" s="67" customFormat="1" ht="21" customHeight="1" thickBot="1">
      <c r="A41" s="543" t="s">
        <v>1</v>
      </c>
      <c r="B41" s="544"/>
      <c r="C41" s="544"/>
      <c r="D41" s="544"/>
      <c r="E41" s="610" t="s">
        <v>78</v>
      </c>
      <c r="F41" s="611"/>
      <c r="G41" s="611"/>
      <c r="H41" s="611"/>
      <c r="I41" s="611"/>
      <c r="J41" s="611"/>
      <c r="K41" s="611"/>
      <c r="L41" s="611"/>
      <c r="M41" s="611"/>
      <c r="N41" s="611"/>
      <c r="O41" s="611"/>
      <c r="P41" s="611"/>
      <c r="Q41" s="611"/>
      <c r="R41" s="611"/>
      <c r="S41" s="611"/>
      <c r="T41" s="611"/>
      <c r="U41" s="611"/>
      <c r="V41" s="611"/>
      <c r="W41" s="611"/>
      <c r="X41" s="611"/>
      <c r="Y41" s="611"/>
      <c r="Z41" s="611"/>
      <c r="AA41" s="611"/>
      <c r="AB41" s="611"/>
      <c r="AC41" s="611"/>
      <c r="AD41" s="611"/>
      <c r="AE41" s="611"/>
      <c r="AF41" s="611"/>
      <c r="AG41" s="611"/>
      <c r="AH41" s="611"/>
      <c r="AI41" s="611"/>
      <c r="AJ41" s="611"/>
      <c r="AK41" s="611"/>
      <c r="AL41" s="611"/>
      <c r="AM41" s="611"/>
      <c r="AN41" s="611"/>
      <c r="AO41" s="611"/>
      <c r="AP41" s="611"/>
      <c r="AQ41" s="611"/>
      <c r="AR41" s="611"/>
      <c r="AS41" s="611"/>
      <c r="AT41" s="611"/>
      <c r="AU41" s="611"/>
      <c r="AV41" s="611"/>
      <c r="AW41" s="611"/>
      <c r="AX41" s="611"/>
      <c r="AY41" s="611"/>
      <c r="AZ41" s="611"/>
      <c r="BA41" s="611"/>
      <c r="BB41" s="611"/>
      <c r="BC41" s="611"/>
      <c r="BD41" s="611"/>
      <c r="BE41" s="611"/>
      <c r="BF41" s="611"/>
      <c r="BG41" s="611"/>
      <c r="BH41" s="611"/>
      <c r="BI41" s="611"/>
      <c r="BJ41" s="611"/>
      <c r="BK41" s="611"/>
      <c r="BL41" s="611"/>
      <c r="BM41" s="611"/>
      <c r="BN41" s="611"/>
      <c r="BO41" s="611"/>
      <c r="BP41" s="611"/>
      <c r="BQ41" s="611"/>
      <c r="BR41" s="611"/>
      <c r="BS41" s="611"/>
      <c r="BT41" s="611"/>
      <c r="BU41" s="611"/>
      <c r="BV41" s="611"/>
      <c r="BW41" s="611"/>
      <c r="BX41" s="611"/>
      <c r="BY41" s="611"/>
      <c r="BZ41" s="611"/>
      <c r="CA41" s="611"/>
      <c r="CB41" s="611"/>
      <c r="CC41" s="611"/>
      <c r="CD41" s="611"/>
      <c r="CE41" s="612"/>
      <c r="CF41" s="661" t="s">
        <v>79</v>
      </c>
      <c r="CG41" s="662"/>
      <c r="CH41" s="662"/>
      <c r="CI41" s="662"/>
      <c r="CJ41" s="662"/>
      <c r="CK41" s="662"/>
      <c r="CL41" s="662"/>
      <c r="CM41" s="662"/>
      <c r="CN41" s="662"/>
      <c r="CO41" s="662"/>
      <c r="CP41" s="662"/>
      <c r="CQ41" s="662"/>
      <c r="CR41" s="662"/>
      <c r="CS41" s="663"/>
      <c r="CT41" s="664" t="s">
        <v>51</v>
      </c>
      <c r="CU41" s="665"/>
      <c r="CV41" s="665"/>
      <c r="CW41" s="666"/>
      <c r="FH41" s="46"/>
      <c r="FI41" s="46"/>
    </row>
    <row r="42" spans="1:165" s="67" customFormat="1" ht="18.95" customHeight="1">
      <c r="A42" s="604"/>
      <c r="B42" s="605"/>
      <c r="C42" s="605"/>
      <c r="D42" s="605"/>
      <c r="E42" s="592" t="str">
        <f>+'1.1 Contabilidad Ingresos'!E98</f>
        <v>FIJO VOZ</v>
      </c>
      <c r="F42" s="593"/>
      <c r="G42" s="593"/>
      <c r="H42" s="593"/>
      <c r="I42" s="593"/>
      <c r="J42" s="593"/>
      <c r="K42" s="593"/>
      <c r="L42" s="594"/>
      <c r="M42" s="592" t="str">
        <f>+'1.1 Contabilidad Ingresos'!J98</f>
        <v>MOVIL VOZ</v>
      </c>
      <c r="N42" s="593"/>
      <c r="O42" s="593"/>
      <c r="P42" s="593"/>
      <c r="Q42" s="593"/>
      <c r="R42" s="593"/>
      <c r="S42" s="593"/>
      <c r="T42" s="593"/>
      <c r="U42" s="593"/>
      <c r="V42" s="593"/>
      <c r="W42" s="593"/>
      <c r="X42" s="594"/>
      <c r="Y42" s="656" t="str">
        <f>+'1.1 Contabilidad Ingresos'!P2</f>
        <v>LARGA DISTANCIA</v>
      </c>
      <c r="Z42" s="657"/>
      <c r="AA42" s="657"/>
      <c r="AB42" s="657"/>
      <c r="AC42" s="657"/>
      <c r="AD42" s="657"/>
      <c r="AE42" s="658"/>
      <c r="AF42" s="592" t="str">
        <f>+'1.1 Contabilidad Ingresos'!U2</f>
        <v>INTERNET FIJO</v>
      </c>
      <c r="AG42" s="593"/>
      <c r="AH42" s="593"/>
      <c r="AI42" s="593"/>
      <c r="AJ42" s="593"/>
      <c r="AK42" s="593"/>
      <c r="AL42" s="593"/>
      <c r="AM42" s="594"/>
      <c r="AN42" s="592" t="str">
        <f>+'1.1 Contabilidad Ingresos'!AB2</f>
        <v>INTERNET MOVIL</v>
      </c>
      <c r="AO42" s="593"/>
      <c r="AP42" s="593"/>
      <c r="AQ42" s="593"/>
      <c r="AR42" s="593"/>
      <c r="AS42" s="593"/>
      <c r="AT42" s="593"/>
      <c r="AU42" s="593"/>
      <c r="AV42" s="593"/>
      <c r="AW42" s="593"/>
      <c r="AX42" s="593"/>
      <c r="AY42" s="594"/>
      <c r="AZ42" s="592" t="str">
        <f>+'1.1 Contabilidad Ingresos'!AM98</f>
        <v>TELEVISION POR SUSCRIPCION</v>
      </c>
      <c r="BA42" s="593"/>
      <c r="BB42" s="593"/>
      <c r="BC42" s="593"/>
      <c r="BD42" s="593"/>
      <c r="BE42" s="593"/>
      <c r="BF42" s="593"/>
      <c r="BG42" s="593"/>
      <c r="BH42" s="593"/>
      <c r="BI42" s="593"/>
      <c r="BJ42" s="593"/>
      <c r="BK42" s="594"/>
      <c r="BL42" s="592" t="str">
        <f>+'1.1 Contabilidad Ingresos'!AS2</f>
        <v>MENSAJERÍA SMS</v>
      </c>
      <c r="BM42" s="593"/>
      <c r="BN42" s="593"/>
      <c r="BO42" s="593"/>
      <c r="BP42" s="593"/>
      <c r="BQ42" s="593"/>
      <c r="BR42" s="593"/>
      <c r="BS42" s="593"/>
      <c r="BT42" s="593"/>
      <c r="BU42" s="593"/>
      <c r="BV42" s="593"/>
      <c r="BW42" s="594"/>
      <c r="BX42" s="592" t="str">
        <f>+'1.1 Contabilidad Ingresos'!AX2</f>
        <v>EQUIPOS</v>
      </c>
      <c r="BY42" s="593"/>
      <c r="BZ42" s="593"/>
      <c r="CA42" s="593"/>
      <c r="CB42" s="593"/>
      <c r="CC42" s="593"/>
      <c r="CD42" s="593"/>
      <c r="CE42" s="594"/>
      <c r="CF42" s="595" t="s">
        <v>80</v>
      </c>
      <c r="CG42" s="596"/>
      <c r="CH42" s="596"/>
      <c r="CI42" s="597"/>
      <c r="CJ42" s="595" t="s">
        <v>81</v>
      </c>
      <c r="CK42" s="596"/>
      <c r="CL42" s="597"/>
      <c r="CM42" s="595" t="s">
        <v>82</v>
      </c>
      <c r="CN42" s="596"/>
      <c r="CO42" s="597"/>
      <c r="CP42" s="595" t="s">
        <v>83</v>
      </c>
      <c r="CQ42" s="596"/>
      <c r="CR42" s="596"/>
      <c r="CS42" s="597"/>
      <c r="CT42" s="667"/>
      <c r="CU42" s="668"/>
      <c r="CV42" s="668"/>
      <c r="CW42" s="669"/>
      <c r="FH42" s="46"/>
      <c r="FI42" s="46"/>
    </row>
    <row r="43" spans="1:165" s="67" customFormat="1" ht="32.1" customHeight="1">
      <c r="A43" s="607"/>
      <c r="B43" s="608"/>
      <c r="C43" s="608"/>
      <c r="D43" s="608"/>
      <c r="E43" s="646" t="str">
        <f>+E1</f>
        <v xml:space="preserve">Interconexión </v>
      </c>
      <c r="F43" s="571" t="str">
        <f>+H1</f>
        <v>Costos de red núcleo</v>
      </c>
      <c r="G43" s="571" t="str">
        <f>+I1</f>
        <v>Costos de red transmisión</v>
      </c>
      <c r="H43" s="571" t="str">
        <f>+J1</f>
        <v>Costos de red conmutación</v>
      </c>
      <c r="I43" s="571" t="str">
        <f>+K1</f>
        <v>Costos de red acceso</v>
      </c>
      <c r="J43" s="571" t="str">
        <f>+N1</f>
        <v>Arrendamiento Infraestructura Activa</v>
      </c>
      <c r="K43" s="571" t="str">
        <f>+O1</f>
        <v>Arrendamiento Infraestructura Pasiva</v>
      </c>
      <c r="L43" s="588" t="str">
        <f>+P1</f>
        <v xml:space="preserve">Otros Costos asociados al ingreso minorista </v>
      </c>
      <c r="M43" s="590" t="str">
        <f>+E1</f>
        <v xml:space="preserve">Interconexión </v>
      </c>
      <c r="N43" s="587" t="str">
        <f>+L1</f>
        <v>Roaming Internacional Outbound</v>
      </c>
      <c r="O43" s="585"/>
      <c r="P43" s="586"/>
      <c r="Q43" s="571" t="str">
        <f>+H1</f>
        <v>Costos de red núcleo</v>
      </c>
      <c r="R43" s="571" t="str">
        <f>+I1</f>
        <v>Costos de red transmisión</v>
      </c>
      <c r="S43" s="571" t="str">
        <f>+J1</f>
        <v>Costos de red conmutación</v>
      </c>
      <c r="T43" s="571" t="str">
        <f>+K1</f>
        <v>Costos de red acceso</v>
      </c>
      <c r="U43" s="571" t="str">
        <f>+M1</f>
        <v>Roaming Automático Nacional</v>
      </c>
      <c r="V43" s="571" t="str">
        <f>+N1</f>
        <v>Arrendamiento Infraestructura Activa</v>
      </c>
      <c r="W43" s="571" t="str">
        <f>+O1</f>
        <v>Arrendamiento Infraestructura Pasiva</v>
      </c>
      <c r="X43" s="588" t="str">
        <f>+'2.4, 2.5, 2.6 MOVIL VOZ '!Z12</f>
        <v xml:space="preserve">Otros Costos asociados al ingreso minorista </v>
      </c>
      <c r="Y43" s="591" t="str">
        <f>+E1</f>
        <v xml:space="preserve">Interconexión </v>
      </c>
      <c r="Z43" s="571" t="str">
        <f>+F1</f>
        <v>Carrier Internacional</v>
      </c>
      <c r="AA43" s="571" t="str">
        <f>+'2.7, 2.8, 2.9 LD'!G12</f>
        <v>Costos de red núcleo</v>
      </c>
      <c r="AB43" s="571" t="str">
        <f>+'2.7, 2.8, 2.9 LD'!J12</f>
        <v>Costos de red transmisión</v>
      </c>
      <c r="AC43" s="571" t="str">
        <f>+'2.7, 2.8, 2.9 LD'!M12</f>
        <v>Costos de red conmutación</v>
      </c>
      <c r="AD43" s="571" t="str">
        <f>+'2.7, 2.8, 2.9 LD'!P12</f>
        <v>Costos de red acceso</v>
      </c>
      <c r="AE43" s="659" t="str">
        <f>+'2.7, 2.8, 2.9 LD'!S12</f>
        <v>Otros costos asociados al ingreso minorista</v>
      </c>
      <c r="AF43" s="584" t="str">
        <f>+'2.10, 2.11, 2.12 INTERNET FIJO'!D12</f>
        <v>Costos Directos Residencial y Corporativo</v>
      </c>
      <c r="AG43" s="585"/>
      <c r="AH43" s="585"/>
      <c r="AI43" s="585"/>
      <c r="AJ43" s="585"/>
      <c r="AK43" s="585"/>
      <c r="AL43" s="586"/>
      <c r="AM43" s="290" t="str">
        <f>+'2.10, 2.11, 2.12 INTERNET FIJO'!K12</f>
        <v>Costos Segmento Corporativo</v>
      </c>
      <c r="AN43" s="584" t="str">
        <f>+'2.13, 2.14, 2.15 INTERNET MOVIL'!D13</f>
        <v>Roaming Internacional  Outbound</v>
      </c>
      <c r="AO43" s="585"/>
      <c r="AP43" s="586"/>
      <c r="AQ43" s="571" t="str">
        <f>+'2.13, 2.14, 2.15 INTERNET MOVIL'!G13</f>
        <v>Derecho proveedores de aplicaciones</v>
      </c>
      <c r="AR43" s="571" t="str">
        <f>+'2.13, 2.14, 2.15 INTERNET MOVIL'!H13</f>
        <v>Costos de red núcleo</v>
      </c>
      <c r="AS43" s="571" t="str">
        <f>+'2.13, 2.14, 2.15 INTERNET MOVIL'!I13</f>
        <v>Costos de red transmisión</v>
      </c>
      <c r="AT43" s="571" t="str">
        <f>+'2.13, 2.14, 2.15 INTERNET MOVIL'!J13</f>
        <v>Costos de red conmutación</v>
      </c>
      <c r="AU43" s="571" t="str">
        <f>+'2.13, 2.14, 2.15 INTERNET MOVIL'!K13</f>
        <v>Costos de red acceso</v>
      </c>
      <c r="AV43" s="571" t="str">
        <f>+'2.13, 2.14, 2.15 INTERNET MOVIL'!L13</f>
        <v>Roaming Automático Nacional</v>
      </c>
      <c r="AW43" s="571" t="str">
        <f>+'2.13, 2.14, 2.15 INTERNET MOVIL'!M13</f>
        <v>Arrendamiento de Infraestructura Activa</v>
      </c>
      <c r="AX43" s="571" t="str">
        <f>+'2.13, 2.14, 2.15 INTERNET MOVIL'!N13</f>
        <v>Arrendamiento de Infraestructura Pasiva</v>
      </c>
      <c r="AY43" s="588" t="str">
        <f>+'2.13, 2.14, 2.15 INTERNET MOVIL'!O13</f>
        <v xml:space="preserve"> Otros costos asociados al ingreso minorista </v>
      </c>
      <c r="AZ43" s="590" t="str">
        <f>+'2.16, 2.17, 2.18 TELEVISION '!D12</f>
        <v>Transporte</v>
      </c>
      <c r="BA43" s="571" t="str">
        <f>+'2.16, 2.17, 2.18 TELEVISION '!E12</f>
        <v>Costos de red núcleo</v>
      </c>
      <c r="BB43" s="571" t="str">
        <f>+'2.16, 2.17, 2.18 TELEVISION '!F12</f>
        <v>Costos de red transmisión</v>
      </c>
      <c r="BC43" s="571" t="str">
        <f>+'2.16, 2.17, 2.18 TELEVISION '!G12</f>
        <v>Costos de red conmutación</v>
      </c>
      <c r="BD43" s="571" t="str">
        <f>+'2.16, 2.17, 2.18 TELEVISION '!H12</f>
        <v>Costos de red acceso (Instalación)</v>
      </c>
      <c r="BE43" s="571" t="str">
        <f>+'2.16, 2.17, 2.18 TELEVISION '!I12</f>
        <v>Arrendamiento de infraestructura Activa</v>
      </c>
      <c r="BF43" s="571" t="str">
        <f>+'2.16, 2.17, 2.18 TELEVISION '!J12</f>
        <v xml:space="preserve">Arrendamiento de infraestructura Pasiva </v>
      </c>
      <c r="BG43" s="587" t="str">
        <f>+'2.16, 2.17, 2.18 TELEVISION '!K12</f>
        <v>Adquisición de contenidos y costos Programación</v>
      </c>
      <c r="BH43" s="585"/>
      <c r="BI43" s="585"/>
      <c r="BJ43" s="586"/>
      <c r="BK43" s="588" t="str">
        <f>+'2.16, 2.17, 2.18 TELEVISION '!O12</f>
        <v>Otros costos asociados al ingreso minorista</v>
      </c>
      <c r="BL43" s="590" t="str">
        <f>+'2.19, 2.20, 2.21 SMS'!D13</f>
        <v xml:space="preserve">Interconexión </v>
      </c>
      <c r="BM43" s="587" t="str">
        <f>+'2.19, 2.20, 2.21 SMS'!F13</f>
        <v>Roaming Internacional Outbound</v>
      </c>
      <c r="BN43" s="585"/>
      <c r="BO43" s="586"/>
      <c r="BP43" s="571" t="str">
        <f>+'2.19, 2.20, 2.21 SMS'!I13</f>
        <v>Costos de red núcleo</v>
      </c>
      <c r="BQ43" s="571" t="str">
        <f>+'2.19, 2.20, 2.21 SMS'!J13</f>
        <v>Costos de red transmisión</v>
      </c>
      <c r="BR43" s="571" t="str">
        <f>+'2.19, 2.20, 2.21 SMS'!K13</f>
        <v>Costos de red conmutación</v>
      </c>
      <c r="BS43" s="571" t="str">
        <f>+'2.19, 2.20, 2.21 SMS'!L13</f>
        <v>Costos de red acceso</v>
      </c>
      <c r="BT43" s="571" t="str">
        <f>+'2.19, 2.20, 2.21 SMS'!M13</f>
        <v>Roaming Automático Nacional</v>
      </c>
      <c r="BU43" s="571" t="str">
        <f>+'2.19, 2.20, 2.21 SMS'!N13</f>
        <v>Arrendamiento Infraestructura Activa</v>
      </c>
      <c r="BV43" s="571" t="str">
        <f>+'2.19, 2.20, 2.21 SMS'!O13</f>
        <v>Arrendamiento Infraestructura Pasiva</v>
      </c>
      <c r="BW43" s="588" t="str">
        <f>+'2.19, 2.20, 2.21 SMS'!P13</f>
        <v>Otros Costos asociados al ingreso minorista</v>
      </c>
      <c r="BX43" s="584" t="str">
        <f>+'2.22, 2.23, 2.24 EQUIPOS'!D13</f>
        <v>Compra de Equipos Acceso a internet</v>
      </c>
      <c r="BY43" s="585"/>
      <c r="BZ43" s="586"/>
      <c r="CA43" s="587" t="str">
        <f>+'2.22, 2.23, 2.24 EQUIPOS'!G13</f>
        <v xml:space="preserve">Compra de Equipos móviles </v>
      </c>
      <c r="CB43" s="586"/>
      <c r="CC43" s="587" t="str">
        <f>+'2.22, 2.23, 2.24 EQUIPOS'!I13</f>
        <v>Compra de equipos TV</v>
      </c>
      <c r="CD43" s="586"/>
      <c r="CE43" s="588" t="str">
        <f>+'2.22, 2.23, 2.24 EQUIPOS'!K13</f>
        <v>Otros Costos asociados al ingreso minorista</v>
      </c>
      <c r="CF43" s="650" t="str">
        <f>+'2.25, 2.26, 2.27 FIJO MAYORISTA'!D14</f>
        <v xml:space="preserve">Costos para servicios Mayoristas </v>
      </c>
      <c r="CG43" s="573" t="str">
        <f>+'2.25, 2.26, 2.27 FIJO MAYORISTA'!H14</f>
        <v>Arrendamiento Infraestructura Activa</v>
      </c>
      <c r="CH43" s="573" t="str">
        <f>+'2.25, 2.26, 2.27 FIJO MAYORISTA'!I14</f>
        <v>Arrendamiento Infraestructura Pasiva</v>
      </c>
      <c r="CI43" s="575" t="str">
        <f>+'2.25, 2.26, 2.27 FIJO MAYORISTA'!K14</f>
        <v xml:space="preserve">Otros Costos asociados al ingreso mayorista </v>
      </c>
      <c r="CJ43" s="650" t="str">
        <f>+'2.28, 2.29, 2.30 MOVILMAYORISTA'!D15</f>
        <v xml:space="preserve">Costos para servicios Mayoristas </v>
      </c>
      <c r="CK43" s="573" t="str">
        <f>+'2.28, 2.29, 2.30 MOVILMAYORISTA'!S15</f>
        <v>Arrendamiento de la infraestructura Pasiva</v>
      </c>
      <c r="CL43" s="575" t="str">
        <f>+'2.28, 2.29, 2.30 MOVILMAYORISTA'!T15</f>
        <v xml:space="preserve">Otros Costos asociados al ingreso mayorista </v>
      </c>
      <c r="CM43" s="652" t="str">
        <f>+'2.31, 2.32, 2.33 LD  MAYORISTA'!D15</f>
        <v>Interconexión</v>
      </c>
      <c r="CN43" s="573" t="str">
        <f>+'2.31, 2.32, 2.33 LD  MAYORISTA'!G15</f>
        <v xml:space="preserve">Costos para servicios Mayoristas </v>
      </c>
      <c r="CO43" s="575" t="str">
        <f>+'2.31, 2.32, 2.33 LD  MAYORISTA'!I15</f>
        <v>Otros Costos asociados al ingreso mayorista</v>
      </c>
      <c r="CP43" s="650" t="str">
        <f>+'2.34, 2.35, 2.36 PORTADOR'!D13</f>
        <v xml:space="preserve">Costos para servicios Mayoristas </v>
      </c>
      <c r="CQ43" s="573" t="str">
        <f>+'2.34, 2.35, 2.36 PORTADOR'!G13</f>
        <v>Arrendamiento Infraestructura Activa</v>
      </c>
      <c r="CR43" s="573" t="str">
        <f>+'2.34, 2.35, 2.36 PORTADOR'!H13</f>
        <v>Arrendamiento Infraestructura Pasiva</v>
      </c>
      <c r="CS43" s="575" t="str">
        <f>+'2.34, 2.35, 2.36 PORTADOR'!I13</f>
        <v>Otros Costos asociados al ingreso mayorista</v>
      </c>
      <c r="CT43" s="667"/>
      <c r="CU43" s="668"/>
      <c r="CV43" s="668"/>
      <c r="CW43" s="669"/>
      <c r="FH43" s="46"/>
      <c r="FI43" s="46"/>
    </row>
    <row r="44" spans="1:165" s="67" customFormat="1" ht="60" customHeight="1" thickBot="1">
      <c r="A44" s="629" t="s">
        <v>84</v>
      </c>
      <c r="B44" s="630"/>
      <c r="C44" s="630"/>
      <c r="D44" s="630"/>
      <c r="E44" s="647"/>
      <c r="F44" s="616"/>
      <c r="G44" s="616"/>
      <c r="H44" s="616"/>
      <c r="I44" s="616"/>
      <c r="J44" s="616"/>
      <c r="K44" s="616"/>
      <c r="L44" s="626"/>
      <c r="M44" s="648"/>
      <c r="N44" s="110" t="str">
        <f>+'2.4, 2.5, 2.6 MOVIL VOZ '!H13</f>
        <v>Clearing house</v>
      </c>
      <c r="O44" s="110" t="str">
        <f>+'2.4, 2.5, 2.6 MOVIL VOZ '!I13</f>
        <v>Pago al operador visitado</v>
      </c>
      <c r="P44" s="110" t="str">
        <f>+'2.4, 2.5, 2.6 MOVIL VOZ '!J13</f>
        <v>Otros</v>
      </c>
      <c r="Q44" s="616"/>
      <c r="R44" s="616"/>
      <c r="S44" s="616"/>
      <c r="T44" s="616"/>
      <c r="U44" s="616"/>
      <c r="V44" s="616"/>
      <c r="W44" s="616"/>
      <c r="X44" s="626"/>
      <c r="Y44" s="648"/>
      <c r="Z44" s="616"/>
      <c r="AA44" s="616"/>
      <c r="AB44" s="616"/>
      <c r="AC44" s="616"/>
      <c r="AD44" s="616"/>
      <c r="AE44" s="660"/>
      <c r="AF44" s="113" t="str">
        <f>+'2.10, 2.11, 2.12 INTERNET FIJO'!D13</f>
        <v>Costos de red núcleo</v>
      </c>
      <c r="AG44" s="110" t="str">
        <f>+'2.10, 2.11, 2.12 INTERNET FIJO'!E13</f>
        <v>Costos de red transmisión</v>
      </c>
      <c r="AH44" s="110" t="str">
        <f>+'2.10, 2.11, 2.12 INTERNET FIJO'!F13</f>
        <v>Costos de red conmutación</v>
      </c>
      <c r="AI44" s="110" t="str">
        <f>+'2.10, 2.11, 2.12 INTERNET FIJO'!G13</f>
        <v>Costos de red acceso (Instalación, Conexión)</v>
      </c>
      <c r="AJ44" s="110" t="str">
        <f>+'2.10, 2.11, 2.12 INTERNET FIJO'!H13</f>
        <v>Arrendamiento de Infraestructura Activa</v>
      </c>
      <c r="AK44" s="110" t="str">
        <f>+'2.10, 2.11, 2.12 INTERNET FIJO'!I13</f>
        <v>Arrendamiento de Infraestructura Pasiva</v>
      </c>
      <c r="AL44" s="110" t="str">
        <f>+'2.10, 2.11, 2.12 INTERNET FIJO'!J13</f>
        <v xml:space="preserve"> Otros costos asociados al ingreso minorista</v>
      </c>
      <c r="AM44" s="112" t="str">
        <f>+'2.10, 2.11, 2.12 INTERNET FIJO'!K13</f>
        <v>Costos directos específicos para Segmento Corporativo</v>
      </c>
      <c r="AN44" s="113" t="str">
        <f>+'2.13, 2.14, 2.15 INTERNET MOVIL'!D14</f>
        <v>Clearing house</v>
      </c>
      <c r="AO44" s="110" t="str">
        <f>+'2.13, 2.14, 2.15 INTERNET MOVIL'!E14</f>
        <v>Pago al operador visitado</v>
      </c>
      <c r="AP44" s="110" t="str">
        <f>+'2.13, 2.14, 2.15 INTERNET MOVIL'!F14</f>
        <v>Otros asociados Internet Móvil</v>
      </c>
      <c r="AQ44" s="616"/>
      <c r="AR44" s="616"/>
      <c r="AS44" s="616"/>
      <c r="AT44" s="616"/>
      <c r="AU44" s="616"/>
      <c r="AV44" s="616"/>
      <c r="AW44" s="616"/>
      <c r="AX44" s="616"/>
      <c r="AY44" s="626"/>
      <c r="AZ44" s="648"/>
      <c r="BA44" s="616"/>
      <c r="BB44" s="616"/>
      <c r="BC44" s="616"/>
      <c r="BD44" s="616"/>
      <c r="BE44" s="616"/>
      <c r="BF44" s="616"/>
      <c r="BG44" s="110" t="str">
        <f>+'2.16, 2.17, 2.18 TELEVISION '!K13</f>
        <v>Eventos pague por ver (PPV)</v>
      </c>
      <c r="BH44" s="110" t="str">
        <f>+'2.16, 2.17, 2.18 TELEVISION '!L13</f>
        <v>Video por demanda</v>
      </c>
      <c r="BI44" s="110" t="str">
        <f>+'2.16, 2.17, 2.18 TELEVISION '!M13</f>
        <v>Canales Básicos</v>
      </c>
      <c r="BJ44" s="110" t="str">
        <f>+'2.16, 2.17, 2.18 TELEVISION '!N13</f>
        <v>Canales Premium</v>
      </c>
      <c r="BK44" s="626"/>
      <c r="BL44" s="648"/>
      <c r="BM44" s="110" t="str">
        <f>+'2.19, 2.20, 2.21 SMS'!F14</f>
        <v>Clearing house</v>
      </c>
      <c r="BN44" s="110" t="str">
        <f>+'2.19, 2.20, 2.21 SMS'!G14</f>
        <v>Pago al operador visitado</v>
      </c>
      <c r="BO44" s="110" t="str">
        <f>+'2.19, 2.20, 2.21 SMS'!H14</f>
        <v>Otros</v>
      </c>
      <c r="BP44" s="616"/>
      <c r="BQ44" s="616"/>
      <c r="BR44" s="616"/>
      <c r="BS44" s="616"/>
      <c r="BT44" s="616"/>
      <c r="BU44" s="616"/>
      <c r="BV44" s="616"/>
      <c r="BW44" s="626"/>
      <c r="BX44" s="113" t="str">
        <f>+'2.22, 2.23, 2.24 EQUIPOS'!D14</f>
        <v>Acceso a Internet</v>
      </c>
      <c r="BY44" s="110" t="str">
        <f>+'2.22, 2.23, 2.24 EQUIPOS'!E14</f>
        <v>Acceso Internet de las Cosas (IoT)</v>
      </c>
      <c r="BZ44" s="110" t="str">
        <f>+'2.22, 2.23, 2.24 EQUIPOS'!F14</f>
        <v>Depreciación</v>
      </c>
      <c r="CA44" s="110" t="str">
        <f>+'2.22, 2.23, 2.24 EQUIPOS'!G14</f>
        <v>Telefonía móvil</v>
      </c>
      <c r="CB44" s="110" t="str">
        <f>+'2.22, 2.23, 2.24 EQUIPOS'!H14</f>
        <v>Depreciación</v>
      </c>
      <c r="CC44" s="110" t="str">
        <f>+'2.22, 2.23, 2.24 EQUIPOS'!I14</f>
        <v>TV</v>
      </c>
      <c r="CD44" s="110" t="str">
        <f>+'2.22, 2.23, 2.24 EQUIPOS'!J14</f>
        <v>Depreciación</v>
      </c>
      <c r="CE44" s="626"/>
      <c r="CF44" s="651"/>
      <c r="CG44" s="654"/>
      <c r="CH44" s="654"/>
      <c r="CI44" s="649"/>
      <c r="CJ44" s="651"/>
      <c r="CK44" s="654"/>
      <c r="CL44" s="649"/>
      <c r="CM44" s="653"/>
      <c r="CN44" s="654"/>
      <c r="CO44" s="649"/>
      <c r="CP44" s="651"/>
      <c r="CQ44" s="654"/>
      <c r="CR44" s="654"/>
      <c r="CS44" s="649"/>
      <c r="CT44" s="670"/>
      <c r="CU44" s="671"/>
      <c r="CV44" s="671"/>
      <c r="CW44" s="672"/>
      <c r="CX44" s="427" t="s">
        <v>85</v>
      </c>
      <c r="FH44" s="46"/>
      <c r="FI44" s="46"/>
    </row>
    <row r="45" spans="1:165" s="67" customFormat="1" ht="56.1" customHeight="1">
      <c r="A45" s="632" t="str">
        <f>CONCATENATE(+E1," : (Aplica para todos los servicios, excepto Internet, Televisión, Equipos y Portador), según la definición de cada servicio.")</f>
        <v>Interconexión  : (Aplica para todos los servicios, excepto Internet, Televisión, Equipos y Portador), según la definición de cada servicio.</v>
      </c>
      <c r="B45" s="633"/>
      <c r="C45" s="633"/>
      <c r="D45" s="273">
        <f>+E37</f>
        <v>0</v>
      </c>
      <c r="E45" s="348"/>
      <c r="F45" s="269"/>
      <c r="G45" s="269"/>
      <c r="H45" s="269"/>
      <c r="I45" s="269"/>
      <c r="J45" s="269"/>
      <c r="K45" s="269"/>
      <c r="L45" s="274"/>
      <c r="M45" s="348"/>
      <c r="N45" s="269"/>
      <c r="O45" s="269"/>
      <c r="P45" s="269"/>
      <c r="Q45" s="269"/>
      <c r="R45" s="269"/>
      <c r="S45" s="269"/>
      <c r="T45" s="269"/>
      <c r="U45" s="269"/>
      <c r="V45" s="269"/>
      <c r="W45" s="269"/>
      <c r="X45" s="274"/>
      <c r="Y45" s="348"/>
      <c r="Z45" s="269"/>
      <c r="AA45" s="269"/>
      <c r="AB45" s="269"/>
      <c r="AC45" s="269"/>
      <c r="AD45" s="269"/>
      <c r="AE45" s="274"/>
      <c r="AF45" s="348"/>
      <c r="AG45" s="269"/>
      <c r="AH45" s="269"/>
      <c r="AI45" s="269"/>
      <c r="AJ45" s="269"/>
      <c r="AK45" s="269"/>
      <c r="AL45" s="269"/>
      <c r="AM45" s="274"/>
      <c r="AN45" s="348"/>
      <c r="AO45" s="269"/>
      <c r="AP45" s="269"/>
      <c r="AQ45" s="269"/>
      <c r="AR45" s="269"/>
      <c r="AS45" s="269"/>
      <c r="AT45" s="269"/>
      <c r="AU45" s="269"/>
      <c r="AV45" s="269"/>
      <c r="AX45" s="269"/>
      <c r="AY45" s="274"/>
      <c r="AZ45" s="348"/>
      <c r="BA45" s="269"/>
      <c r="BB45" s="269"/>
      <c r="BC45" s="269"/>
      <c r="BD45" s="269"/>
      <c r="BE45" s="269"/>
      <c r="BF45" s="269"/>
      <c r="BG45" s="269"/>
      <c r="BH45" s="269"/>
      <c r="BI45" s="269"/>
      <c r="BJ45" s="269"/>
      <c r="BK45" s="274"/>
      <c r="BL45" s="348"/>
      <c r="BM45" s="269"/>
      <c r="BN45" s="269"/>
      <c r="BO45" s="269"/>
      <c r="BP45" s="269"/>
      <c r="BQ45" s="269"/>
      <c r="BR45" s="269"/>
      <c r="BS45" s="269"/>
      <c r="BT45" s="269"/>
      <c r="BV45" s="269"/>
      <c r="BW45" s="274"/>
      <c r="BX45" s="348"/>
      <c r="BY45" s="269"/>
      <c r="BZ45" s="269"/>
      <c r="CA45" s="269"/>
      <c r="CB45" s="269"/>
      <c r="CC45" s="269"/>
      <c r="CD45" s="269"/>
      <c r="CE45" s="274"/>
      <c r="CF45" s="269"/>
      <c r="CG45" s="269"/>
      <c r="CH45" s="269"/>
      <c r="CI45" s="274"/>
      <c r="CJ45" s="269"/>
      <c r="CK45" s="269"/>
      <c r="CL45" s="274"/>
      <c r="CM45" s="348"/>
      <c r="CN45" s="269"/>
      <c r="CO45" s="274"/>
      <c r="CP45" s="348"/>
      <c r="CQ45" s="269"/>
      <c r="CR45" s="269"/>
      <c r="CS45" s="274"/>
      <c r="CT45" s="619"/>
      <c r="CU45" s="620"/>
      <c r="CV45" s="620"/>
      <c r="CW45" s="621"/>
      <c r="CX45" s="121" t="str">
        <f t="shared" ref="CX45:CX63" si="4">IF(SUM(E45:CS45)&lt;&gt;D45,"error","ok")</f>
        <v>ok</v>
      </c>
    </row>
    <row r="46" spans="1:165" s="67" customFormat="1" ht="48" customHeight="1">
      <c r="A46" s="644" t="str">
        <f>CONCATENATE(+F1," : (Aplica exclusivamente para el servicio de Larga Distancia), según la definición de cada servicio.")</f>
        <v>Carrier Internacional : (Aplica exclusivamente para el servicio de Larga Distancia), según la definición de cada servicio.</v>
      </c>
      <c r="B46" s="645"/>
      <c r="C46" s="645"/>
      <c r="D46" s="274">
        <f>+F37</f>
        <v>0</v>
      </c>
      <c r="E46" s="348"/>
      <c r="F46" s="269"/>
      <c r="G46" s="269"/>
      <c r="H46" s="269"/>
      <c r="I46" s="269"/>
      <c r="J46" s="269"/>
      <c r="K46" s="269"/>
      <c r="L46" s="274"/>
      <c r="M46" s="348"/>
      <c r="N46" s="269"/>
      <c r="O46" s="269"/>
      <c r="P46" s="269"/>
      <c r="Q46" s="269"/>
      <c r="R46" s="269"/>
      <c r="S46" s="269"/>
      <c r="T46" s="269"/>
      <c r="U46" s="269"/>
      <c r="V46" s="269"/>
      <c r="W46" s="269"/>
      <c r="X46" s="274"/>
      <c r="Y46" s="348"/>
      <c r="Z46" s="269"/>
      <c r="AA46" s="269"/>
      <c r="AB46" s="269"/>
      <c r="AC46" s="269"/>
      <c r="AD46" s="269"/>
      <c r="AE46" s="274"/>
      <c r="AF46" s="348"/>
      <c r="AG46" s="269"/>
      <c r="AH46" s="269"/>
      <c r="AI46" s="269"/>
      <c r="AJ46" s="269"/>
      <c r="AK46" s="269"/>
      <c r="AL46" s="269"/>
      <c r="AM46" s="274"/>
      <c r="AN46" s="348"/>
      <c r="AO46" s="269"/>
      <c r="AP46" s="269"/>
      <c r="AQ46" s="269"/>
      <c r="AR46" s="269"/>
      <c r="AS46" s="269"/>
      <c r="AT46" s="269"/>
      <c r="AU46" s="269"/>
      <c r="AV46" s="269"/>
      <c r="AX46" s="269"/>
      <c r="AY46" s="274"/>
      <c r="AZ46" s="348"/>
      <c r="BA46" s="269"/>
      <c r="BB46" s="269"/>
      <c r="BC46" s="269"/>
      <c r="BD46" s="269"/>
      <c r="BE46" s="269"/>
      <c r="BF46" s="269"/>
      <c r="BG46" s="269"/>
      <c r="BH46" s="269"/>
      <c r="BI46" s="269"/>
      <c r="BJ46" s="269"/>
      <c r="BK46" s="274"/>
      <c r="BL46" s="348"/>
      <c r="BM46" s="269"/>
      <c r="BN46" s="269"/>
      <c r="BO46" s="269"/>
      <c r="BP46" s="269"/>
      <c r="BQ46" s="269"/>
      <c r="BR46" s="269"/>
      <c r="BS46" s="269"/>
      <c r="BT46" s="269"/>
      <c r="BV46" s="269"/>
      <c r="BW46" s="274"/>
      <c r="BX46" s="348"/>
      <c r="BY46" s="269"/>
      <c r="BZ46" s="269"/>
      <c r="CA46" s="269"/>
      <c r="CB46" s="269"/>
      <c r="CC46" s="269"/>
      <c r="CD46" s="269"/>
      <c r="CE46" s="274"/>
      <c r="CF46" s="269"/>
      <c r="CG46" s="269"/>
      <c r="CH46" s="269"/>
      <c r="CI46" s="274"/>
      <c r="CJ46" s="269"/>
      <c r="CK46" s="269"/>
      <c r="CL46" s="274"/>
      <c r="CM46" s="348"/>
      <c r="CN46" s="269"/>
      <c r="CO46" s="274"/>
      <c r="CP46" s="348"/>
      <c r="CQ46" s="269"/>
      <c r="CR46" s="269"/>
      <c r="CS46" s="274"/>
      <c r="CT46" s="601"/>
      <c r="CU46" s="602"/>
      <c r="CV46" s="602"/>
      <c r="CW46" s="603"/>
      <c r="CX46" s="121" t="str">
        <f t="shared" si="4"/>
        <v>ok</v>
      </c>
      <c r="FH46" s="46"/>
      <c r="FI46" s="46"/>
    </row>
    <row r="47" spans="1:165" s="67" customFormat="1" ht="48" customHeight="1">
      <c r="A47" s="644" t="str">
        <f>CONCATENATE(+G1," : (Aplica exclusivamente para el servicio de Internet Móvil), según la definición de cada servicio.")</f>
        <v>Derecho proveedores de aplicaciones : (Aplica exclusivamente para el servicio de Internet Móvil), según la definición de cada servicio.</v>
      </c>
      <c r="B47" s="645"/>
      <c r="C47" s="645"/>
      <c r="D47" s="274">
        <f>+G37</f>
        <v>0</v>
      </c>
      <c r="E47" s="348"/>
      <c r="F47" s="269"/>
      <c r="G47" s="269"/>
      <c r="H47" s="269"/>
      <c r="I47" s="269"/>
      <c r="J47" s="269"/>
      <c r="K47" s="269"/>
      <c r="L47" s="274"/>
      <c r="M47" s="348"/>
      <c r="N47" s="269"/>
      <c r="O47" s="269"/>
      <c r="P47" s="269"/>
      <c r="Q47" s="269"/>
      <c r="R47" s="269"/>
      <c r="S47" s="269"/>
      <c r="T47" s="269"/>
      <c r="U47" s="269"/>
      <c r="V47" s="269"/>
      <c r="W47" s="269"/>
      <c r="X47" s="274"/>
      <c r="Y47" s="348"/>
      <c r="Z47" s="269"/>
      <c r="AA47" s="269"/>
      <c r="AB47" s="269"/>
      <c r="AC47" s="269"/>
      <c r="AD47" s="269"/>
      <c r="AE47" s="274"/>
      <c r="AF47" s="348"/>
      <c r="AG47" s="269"/>
      <c r="AH47" s="269"/>
      <c r="AI47" s="269"/>
      <c r="AJ47" s="269"/>
      <c r="AK47" s="269"/>
      <c r="AL47" s="269"/>
      <c r="AM47" s="274"/>
      <c r="AN47" s="348"/>
      <c r="AO47" s="269"/>
      <c r="AP47" s="269"/>
      <c r="AQ47" s="269"/>
      <c r="AR47" s="269"/>
      <c r="AS47" s="269"/>
      <c r="AT47" s="269"/>
      <c r="AU47" s="269"/>
      <c r="AV47" s="269"/>
      <c r="AX47" s="269"/>
      <c r="AY47" s="274"/>
      <c r="AZ47" s="348"/>
      <c r="BA47" s="269"/>
      <c r="BB47" s="269"/>
      <c r="BC47" s="269"/>
      <c r="BD47" s="269"/>
      <c r="BE47" s="269"/>
      <c r="BF47" s="269"/>
      <c r="BG47" s="269"/>
      <c r="BH47" s="269"/>
      <c r="BI47" s="269"/>
      <c r="BJ47" s="269"/>
      <c r="BK47" s="274"/>
      <c r="BL47" s="348"/>
      <c r="BM47" s="269"/>
      <c r="BN47" s="269"/>
      <c r="BO47" s="269"/>
      <c r="BP47" s="269"/>
      <c r="BQ47" s="269"/>
      <c r="BR47" s="269"/>
      <c r="BS47" s="269"/>
      <c r="BT47" s="269"/>
      <c r="BV47" s="269"/>
      <c r="BW47" s="274"/>
      <c r="BX47" s="348"/>
      <c r="BY47" s="269"/>
      <c r="BZ47" s="269"/>
      <c r="CA47" s="269"/>
      <c r="CB47" s="269"/>
      <c r="CC47" s="269"/>
      <c r="CD47" s="269"/>
      <c r="CE47" s="274"/>
      <c r="CF47" s="269"/>
      <c r="CG47" s="269"/>
      <c r="CH47" s="269"/>
      <c r="CI47" s="274"/>
      <c r="CJ47" s="269"/>
      <c r="CK47" s="269"/>
      <c r="CL47" s="274"/>
      <c r="CM47" s="348"/>
      <c r="CN47" s="269"/>
      <c r="CO47" s="274"/>
      <c r="CP47" s="348"/>
      <c r="CQ47" s="269"/>
      <c r="CR47" s="269"/>
      <c r="CS47" s="274"/>
      <c r="CT47" s="601"/>
      <c r="CU47" s="602"/>
      <c r="CV47" s="602"/>
      <c r="CW47" s="603"/>
      <c r="CX47" s="121" t="str">
        <f t="shared" si="4"/>
        <v>ok</v>
      </c>
      <c r="FH47" s="46"/>
      <c r="FI47" s="46"/>
    </row>
    <row r="48" spans="1:165" s="67" customFormat="1" ht="48" customHeight="1">
      <c r="A48" s="644" t="str">
        <f>CONCATENATE(+H1," : (Aplica para todos los servicios, excepto Equipos), según la definición de cada servicio.")</f>
        <v>Costos de red núcleo : (Aplica para todos los servicios, excepto Equipos), según la definición de cada servicio.</v>
      </c>
      <c r="B48" s="645"/>
      <c r="C48" s="645"/>
      <c r="D48" s="274">
        <f>+H37</f>
        <v>0</v>
      </c>
      <c r="E48" s="348"/>
      <c r="F48" s="269"/>
      <c r="G48" s="269"/>
      <c r="H48" s="269"/>
      <c r="I48" s="269"/>
      <c r="J48" s="269"/>
      <c r="K48" s="269"/>
      <c r="L48" s="274"/>
      <c r="M48" s="348"/>
      <c r="N48" s="269"/>
      <c r="O48" s="269"/>
      <c r="P48" s="269"/>
      <c r="Q48" s="269"/>
      <c r="R48" s="269"/>
      <c r="S48" s="269"/>
      <c r="T48" s="269"/>
      <c r="U48" s="269"/>
      <c r="V48" s="269"/>
      <c r="W48" s="269"/>
      <c r="X48" s="274"/>
      <c r="Y48" s="348"/>
      <c r="Z48" s="269"/>
      <c r="AA48" s="269"/>
      <c r="AB48" s="269"/>
      <c r="AC48" s="269"/>
      <c r="AD48" s="269"/>
      <c r="AE48" s="274"/>
      <c r="AF48" s="348"/>
      <c r="AG48" s="269"/>
      <c r="AH48" s="269"/>
      <c r="AI48" s="269"/>
      <c r="AJ48" s="269"/>
      <c r="AK48" s="269"/>
      <c r="AL48" s="269"/>
      <c r="AM48" s="274"/>
      <c r="AN48" s="348"/>
      <c r="AO48" s="269"/>
      <c r="AP48" s="269"/>
      <c r="AQ48" s="269"/>
      <c r="AR48" s="269"/>
      <c r="AS48" s="269"/>
      <c r="AT48" s="269"/>
      <c r="AU48" s="269"/>
      <c r="AV48" s="269"/>
      <c r="AX48" s="269"/>
      <c r="AY48" s="274"/>
      <c r="AZ48" s="348"/>
      <c r="BA48" s="269"/>
      <c r="BB48" s="269"/>
      <c r="BC48" s="269"/>
      <c r="BD48" s="269"/>
      <c r="BE48" s="269"/>
      <c r="BF48" s="269"/>
      <c r="BG48" s="269"/>
      <c r="BH48" s="269"/>
      <c r="BI48" s="269"/>
      <c r="BJ48" s="269"/>
      <c r="BK48" s="274"/>
      <c r="BL48" s="348"/>
      <c r="BM48" s="269"/>
      <c r="BN48" s="269"/>
      <c r="BO48" s="269"/>
      <c r="BP48" s="269"/>
      <c r="BQ48" s="269"/>
      <c r="BR48" s="269"/>
      <c r="BS48" s="269"/>
      <c r="BT48" s="269"/>
      <c r="BV48" s="269"/>
      <c r="BW48" s="274"/>
      <c r="BX48" s="348"/>
      <c r="BY48" s="269"/>
      <c r="BZ48" s="269"/>
      <c r="CA48" s="269"/>
      <c r="CB48" s="269"/>
      <c r="CC48" s="269"/>
      <c r="CD48" s="269"/>
      <c r="CE48" s="274"/>
      <c r="CF48" s="269"/>
      <c r="CG48" s="269"/>
      <c r="CH48" s="269"/>
      <c r="CI48" s="274"/>
      <c r="CJ48" s="269"/>
      <c r="CK48" s="269"/>
      <c r="CL48" s="274"/>
      <c r="CM48" s="348"/>
      <c r="CN48" s="269"/>
      <c r="CO48" s="274"/>
      <c r="CP48" s="348"/>
      <c r="CQ48" s="269"/>
      <c r="CR48" s="269"/>
      <c r="CS48" s="274"/>
      <c r="CT48" s="601"/>
      <c r="CU48" s="602"/>
      <c r="CV48" s="602"/>
      <c r="CW48" s="603"/>
      <c r="CX48" s="121" t="str">
        <f t="shared" si="4"/>
        <v>ok</v>
      </c>
      <c r="FH48" s="46"/>
      <c r="FI48" s="46"/>
    </row>
    <row r="49" spans="1:165" s="67" customFormat="1" ht="48" customHeight="1">
      <c r="A49" s="644" t="str">
        <f>CONCATENATE(+I1," : (Aplica para todos los servicios, excepto Equipos), según la definición de cada servicio.")</f>
        <v>Costos de red transmisión : (Aplica para todos los servicios, excepto Equipos), según la definición de cada servicio.</v>
      </c>
      <c r="B49" s="645"/>
      <c r="C49" s="645"/>
      <c r="D49" s="274">
        <f>+I37</f>
        <v>0</v>
      </c>
      <c r="E49" s="348"/>
      <c r="F49" s="269"/>
      <c r="G49" s="269"/>
      <c r="H49" s="269"/>
      <c r="I49" s="269"/>
      <c r="J49" s="269"/>
      <c r="K49" s="269"/>
      <c r="L49" s="274"/>
      <c r="M49" s="348"/>
      <c r="N49" s="269"/>
      <c r="O49" s="269"/>
      <c r="P49" s="269"/>
      <c r="Q49" s="269"/>
      <c r="R49" s="269"/>
      <c r="S49" s="269"/>
      <c r="T49" s="269"/>
      <c r="U49" s="269"/>
      <c r="V49" s="269"/>
      <c r="W49" s="269"/>
      <c r="X49" s="274"/>
      <c r="Y49" s="348"/>
      <c r="Z49" s="269"/>
      <c r="AA49" s="269"/>
      <c r="AB49" s="269"/>
      <c r="AC49" s="269"/>
      <c r="AD49" s="269"/>
      <c r="AE49" s="274"/>
      <c r="AF49" s="348"/>
      <c r="AG49" s="269"/>
      <c r="AH49" s="269"/>
      <c r="AI49" s="269"/>
      <c r="AJ49" s="269"/>
      <c r="AK49" s="269"/>
      <c r="AL49" s="269"/>
      <c r="AM49" s="274"/>
      <c r="AN49" s="348"/>
      <c r="AO49" s="269"/>
      <c r="AP49" s="269"/>
      <c r="AQ49" s="269"/>
      <c r="AR49" s="269"/>
      <c r="AS49" s="269"/>
      <c r="AT49" s="269"/>
      <c r="AU49" s="269"/>
      <c r="AV49" s="269"/>
      <c r="AX49" s="269"/>
      <c r="AY49" s="274"/>
      <c r="AZ49" s="348"/>
      <c r="BA49" s="269"/>
      <c r="BB49" s="269"/>
      <c r="BC49" s="269"/>
      <c r="BD49" s="269"/>
      <c r="BE49" s="269"/>
      <c r="BF49" s="269"/>
      <c r="BG49" s="269"/>
      <c r="BH49" s="269"/>
      <c r="BI49" s="269"/>
      <c r="BJ49" s="269"/>
      <c r="BK49" s="274"/>
      <c r="BL49" s="348"/>
      <c r="BM49" s="269"/>
      <c r="BN49" s="269"/>
      <c r="BO49" s="269"/>
      <c r="BP49" s="269"/>
      <c r="BQ49" s="269"/>
      <c r="BR49" s="269"/>
      <c r="BS49" s="269"/>
      <c r="BT49" s="269"/>
      <c r="BV49" s="269"/>
      <c r="BW49" s="274"/>
      <c r="BX49" s="348"/>
      <c r="BY49" s="269"/>
      <c r="BZ49" s="269"/>
      <c r="CA49" s="269"/>
      <c r="CB49" s="269"/>
      <c r="CC49" s="269"/>
      <c r="CD49" s="269"/>
      <c r="CE49" s="274"/>
      <c r="CF49" s="269"/>
      <c r="CG49" s="269"/>
      <c r="CH49" s="269"/>
      <c r="CI49" s="274"/>
      <c r="CJ49" s="269"/>
      <c r="CK49" s="269"/>
      <c r="CL49" s="274"/>
      <c r="CM49" s="348"/>
      <c r="CN49" s="269"/>
      <c r="CO49" s="274"/>
      <c r="CP49" s="348"/>
      <c r="CQ49" s="269"/>
      <c r="CR49" s="269"/>
      <c r="CS49" s="274"/>
      <c r="CT49" s="601"/>
      <c r="CU49" s="602"/>
      <c r="CV49" s="602"/>
      <c r="CW49" s="603"/>
      <c r="CX49" s="121" t="str">
        <f t="shared" si="4"/>
        <v>ok</v>
      </c>
      <c r="FH49" s="46"/>
      <c r="FI49" s="46"/>
    </row>
    <row r="50" spans="1:165" s="67" customFormat="1" ht="48" customHeight="1">
      <c r="A50" s="644" t="str">
        <f>CONCATENATE(+J1," : (Aplica para todos los servicios, excepto Equipos), según la definición de cada servicio.")</f>
        <v>Costos de red conmutación : (Aplica para todos los servicios, excepto Equipos), según la definición de cada servicio.</v>
      </c>
      <c r="B50" s="645"/>
      <c r="C50" s="645"/>
      <c r="D50" s="274">
        <f>+J37</f>
        <v>0</v>
      </c>
      <c r="E50" s="348"/>
      <c r="F50" s="269"/>
      <c r="G50" s="269"/>
      <c r="H50" s="269"/>
      <c r="I50" s="269"/>
      <c r="J50" s="269"/>
      <c r="K50" s="269"/>
      <c r="L50" s="274"/>
      <c r="M50" s="348"/>
      <c r="N50" s="269"/>
      <c r="O50" s="269"/>
      <c r="P50" s="269"/>
      <c r="Q50" s="269"/>
      <c r="R50" s="269"/>
      <c r="S50" s="269"/>
      <c r="T50" s="269"/>
      <c r="U50" s="269"/>
      <c r="V50" s="269"/>
      <c r="W50" s="269"/>
      <c r="X50" s="274"/>
      <c r="Y50" s="348"/>
      <c r="Z50" s="269"/>
      <c r="AA50" s="269"/>
      <c r="AB50" s="269"/>
      <c r="AC50" s="269"/>
      <c r="AD50" s="269"/>
      <c r="AE50" s="274"/>
      <c r="AF50" s="348"/>
      <c r="AG50" s="269"/>
      <c r="AH50" s="269"/>
      <c r="AI50" s="269"/>
      <c r="AJ50" s="269"/>
      <c r="AK50" s="269"/>
      <c r="AL50" s="269"/>
      <c r="AM50" s="274"/>
      <c r="AN50" s="348"/>
      <c r="AO50" s="269"/>
      <c r="AP50" s="269"/>
      <c r="AQ50" s="269"/>
      <c r="AR50" s="269"/>
      <c r="AS50" s="269"/>
      <c r="AT50" s="269"/>
      <c r="AU50" s="269"/>
      <c r="AV50" s="269"/>
      <c r="AX50" s="269"/>
      <c r="AY50" s="274"/>
      <c r="AZ50" s="348"/>
      <c r="BA50" s="269"/>
      <c r="BB50" s="269"/>
      <c r="BC50" s="269"/>
      <c r="BD50" s="269"/>
      <c r="BE50" s="269"/>
      <c r="BF50" s="269"/>
      <c r="BG50" s="269"/>
      <c r="BH50" s="269"/>
      <c r="BI50" s="269"/>
      <c r="BJ50" s="269"/>
      <c r="BK50" s="274"/>
      <c r="BL50" s="348"/>
      <c r="BM50" s="269"/>
      <c r="BN50" s="269"/>
      <c r="BO50" s="269"/>
      <c r="BP50" s="269"/>
      <c r="BQ50" s="269"/>
      <c r="BR50" s="269"/>
      <c r="BS50" s="269"/>
      <c r="BT50" s="269"/>
      <c r="BV50" s="269"/>
      <c r="BW50" s="274"/>
      <c r="BX50" s="348"/>
      <c r="BY50" s="269"/>
      <c r="BZ50" s="269"/>
      <c r="CA50" s="269"/>
      <c r="CB50" s="269"/>
      <c r="CC50" s="269"/>
      <c r="CD50" s="269"/>
      <c r="CE50" s="274"/>
      <c r="CF50" s="269"/>
      <c r="CG50" s="269"/>
      <c r="CH50" s="269"/>
      <c r="CI50" s="274"/>
      <c r="CJ50" s="269"/>
      <c r="CK50" s="269"/>
      <c r="CL50" s="274"/>
      <c r="CM50" s="348"/>
      <c r="CN50" s="269"/>
      <c r="CO50" s="274"/>
      <c r="CP50" s="348"/>
      <c r="CQ50" s="269"/>
      <c r="CR50" s="269"/>
      <c r="CS50" s="274"/>
      <c r="CT50" s="601"/>
      <c r="CU50" s="602"/>
      <c r="CV50" s="602"/>
      <c r="CW50" s="603"/>
      <c r="CX50" s="121" t="str">
        <f t="shared" si="4"/>
        <v>ok</v>
      </c>
      <c r="FH50" s="46"/>
      <c r="FI50" s="46"/>
    </row>
    <row r="51" spans="1:165" s="67" customFormat="1" ht="48" customHeight="1">
      <c r="A51" s="644" t="str">
        <f>CONCATENATE(+K1," : (Aplica para todos los servicios, excepto Equipos), según la definición de cada servicio.")</f>
        <v>Costos de red acceso : (Aplica para todos los servicios, excepto Equipos), según la definición de cada servicio.</v>
      </c>
      <c r="B51" s="645"/>
      <c r="C51" s="645"/>
      <c r="D51" s="274">
        <f>+K37</f>
        <v>0</v>
      </c>
      <c r="E51" s="348"/>
      <c r="F51" s="269"/>
      <c r="G51" s="269"/>
      <c r="H51" s="269"/>
      <c r="I51" s="269"/>
      <c r="J51" s="269"/>
      <c r="K51" s="269"/>
      <c r="L51" s="274"/>
      <c r="M51" s="348"/>
      <c r="N51" s="269"/>
      <c r="O51" s="269"/>
      <c r="P51" s="269"/>
      <c r="Q51" s="269"/>
      <c r="R51" s="269"/>
      <c r="S51" s="269"/>
      <c r="T51" s="269"/>
      <c r="U51" s="269"/>
      <c r="V51" s="269"/>
      <c r="W51" s="269"/>
      <c r="X51" s="274"/>
      <c r="Y51" s="348"/>
      <c r="Z51" s="269"/>
      <c r="AA51" s="269"/>
      <c r="AB51" s="269"/>
      <c r="AC51" s="269"/>
      <c r="AD51" s="269"/>
      <c r="AE51" s="274"/>
      <c r="AF51" s="348"/>
      <c r="AG51" s="269"/>
      <c r="AH51" s="269"/>
      <c r="AI51" s="269"/>
      <c r="AJ51" s="269"/>
      <c r="AK51" s="269"/>
      <c r="AL51" s="269"/>
      <c r="AM51" s="274"/>
      <c r="AN51" s="348"/>
      <c r="AO51" s="269"/>
      <c r="AP51" s="269"/>
      <c r="AQ51" s="269"/>
      <c r="AR51" s="269"/>
      <c r="AS51" s="269"/>
      <c r="AT51" s="269"/>
      <c r="AU51" s="269"/>
      <c r="AV51" s="269"/>
      <c r="AX51" s="269"/>
      <c r="AY51" s="274"/>
      <c r="AZ51" s="348"/>
      <c r="BA51" s="269"/>
      <c r="BB51" s="269"/>
      <c r="BC51" s="269"/>
      <c r="BD51" s="269"/>
      <c r="BE51" s="269"/>
      <c r="BF51" s="269"/>
      <c r="BG51" s="269"/>
      <c r="BH51" s="269"/>
      <c r="BI51" s="269"/>
      <c r="BJ51" s="269"/>
      <c r="BK51" s="274"/>
      <c r="BL51" s="348"/>
      <c r="BM51" s="269"/>
      <c r="BN51" s="269"/>
      <c r="BO51" s="269"/>
      <c r="BP51" s="269"/>
      <c r="BQ51" s="269"/>
      <c r="BR51" s="269"/>
      <c r="BS51" s="269"/>
      <c r="BT51" s="269"/>
      <c r="BV51" s="269"/>
      <c r="BW51" s="274"/>
      <c r="BX51" s="348"/>
      <c r="BY51" s="269"/>
      <c r="BZ51" s="269"/>
      <c r="CA51" s="269"/>
      <c r="CB51" s="269"/>
      <c r="CC51" s="269"/>
      <c r="CD51" s="269"/>
      <c r="CE51" s="274"/>
      <c r="CF51" s="269"/>
      <c r="CG51" s="269"/>
      <c r="CH51" s="269"/>
      <c r="CI51" s="274"/>
      <c r="CJ51" s="269"/>
      <c r="CK51" s="269"/>
      <c r="CL51" s="274"/>
      <c r="CM51" s="348"/>
      <c r="CN51" s="269"/>
      <c r="CO51" s="274"/>
      <c r="CP51" s="348"/>
      <c r="CQ51" s="269"/>
      <c r="CR51" s="269"/>
      <c r="CS51" s="274"/>
      <c r="CT51" s="601"/>
      <c r="CU51" s="602"/>
      <c r="CV51" s="602"/>
      <c r="CW51" s="603"/>
      <c r="CX51" s="121" t="str">
        <f t="shared" si="4"/>
        <v>ok</v>
      </c>
      <c r="FH51" s="46"/>
      <c r="FI51" s="46"/>
    </row>
    <row r="52" spans="1:165" s="67" customFormat="1" ht="48" customHeight="1">
      <c r="A52" s="644" t="str">
        <f>CONCATENATE(+L1," : (Aplica para los servicios móviles minoristas), según la definición de cada servicio.")</f>
        <v>Roaming Internacional Outbound : (Aplica para los servicios móviles minoristas), según la definición de cada servicio.</v>
      </c>
      <c r="B52" s="645"/>
      <c r="C52" s="645"/>
      <c r="D52" s="274">
        <f>+L37</f>
        <v>0</v>
      </c>
      <c r="E52" s="348"/>
      <c r="F52" s="269"/>
      <c r="G52" s="269"/>
      <c r="H52" s="269"/>
      <c r="I52" s="269"/>
      <c r="J52" s="269"/>
      <c r="K52" s="269"/>
      <c r="L52" s="274"/>
      <c r="M52" s="348"/>
      <c r="N52" s="269"/>
      <c r="O52" s="269"/>
      <c r="P52" s="269"/>
      <c r="Q52" s="269"/>
      <c r="R52" s="269"/>
      <c r="S52" s="269"/>
      <c r="T52" s="269"/>
      <c r="U52" s="269"/>
      <c r="W52" s="269"/>
      <c r="X52" s="274"/>
      <c r="Y52" s="348"/>
      <c r="Z52" s="269"/>
      <c r="AA52" s="269"/>
      <c r="AB52" s="269"/>
      <c r="AC52" s="269"/>
      <c r="AD52" s="269"/>
      <c r="AE52" s="274"/>
      <c r="AF52" s="348"/>
      <c r="AG52" s="269"/>
      <c r="AH52" s="269"/>
      <c r="AI52" s="269"/>
      <c r="AJ52" s="269"/>
      <c r="AK52" s="269"/>
      <c r="AL52" s="269"/>
      <c r="AM52" s="274"/>
      <c r="AN52" s="348"/>
      <c r="AO52" s="269"/>
      <c r="AP52" s="269"/>
      <c r="AQ52" s="269"/>
      <c r="AR52" s="269"/>
      <c r="AS52" s="269"/>
      <c r="AT52" s="269"/>
      <c r="AU52" s="269"/>
      <c r="AV52" s="269"/>
      <c r="AX52" s="269"/>
      <c r="AY52" s="274"/>
      <c r="AZ52" s="348"/>
      <c r="BA52" s="269"/>
      <c r="BB52" s="269"/>
      <c r="BC52" s="269"/>
      <c r="BD52" s="269"/>
      <c r="BE52" s="269"/>
      <c r="BF52" s="269"/>
      <c r="BG52" s="269"/>
      <c r="BH52" s="269"/>
      <c r="BI52" s="269"/>
      <c r="BJ52" s="269"/>
      <c r="BK52" s="274"/>
      <c r="BL52" s="348"/>
      <c r="BM52" s="269"/>
      <c r="BN52" s="269"/>
      <c r="BO52" s="269"/>
      <c r="BP52" s="269"/>
      <c r="BQ52" s="269"/>
      <c r="BR52" s="269"/>
      <c r="BS52" s="269"/>
      <c r="BT52" s="269"/>
      <c r="BV52" s="269"/>
      <c r="BW52" s="274"/>
      <c r="BX52" s="348"/>
      <c r="BY52" s="269"/>
      <c r="BZ52" s="269"/>
      <c r="CA52" s="269"/>
      <c r="CB52" s="269"/>
      <c r="CC52" s="269"/>
      <c r="CD52" s="269"/>
      <c r="CE52" s="274"/>
      <c r="CF52" s="269"/>
      <c r="CG52" s="269"/>
      <c r="CH52" s="269"/>
      <c r="CI52" s="274"/>
      <c r="CJ52" s="269"/>
      <c r="CK52" s="269"/>
      <c r="CL52" s="274"/>
      <c r="CM52" s="348"/>
      <c r="CN52" s="269"/>
      <c r="CO52" s="274"/>
      <c r="CP52" s="348"/>
      <c r="CQ52" s="269"/>
      <c r="CR52" s="269"/>
      <c r="CS52" s="274"/>
      <c r="CT52" s="601"/>
      <c r="CU52" s="602"/>
      <c r="CV52" s="602"/>
      <c r="CW52" s="603"/>
      <c r="CX52" s="121" t="str">
        <f t="shared" si="4"/>
        <v>ok</v>
      </c>
      <c r="FH52" s="46"/>
      <c r="FI52" s="46"/>
    </row>
    <row r="53" spans="1:165" s="67" customFormat="1" ht="48" customHeight="1">
      <c r="A53" s="644" t="str">
        <f>CONCATENATE(+M1," : (Aplica para los servicios móviles minoristas), según la definición de cada servicio.")</f>
        <v>Roaming Automático Nacional : (Aplica para los servicios móviles minoristas), según la definición de cada servicio.</v>
      </c>
      <c r="B53" s="645"/>
      <c r="C53" s="645"/>
      <c r="D53" s="274">
        <f>+M37</f>
        <v>0</v>
      </c>
      <c r="E53" s="348"/>
      <c r="F53" s="269"/>
      <c r="G53" s="269"/>
      <c r="H53" s="269"/>
      <c r="I53" s="269"/>
      <c r="J53" s="269"/>
      <c r="K53" s="269"/>
      <c r="L53" s="274"/>
      <c r="M53" s="348"/>
      <c r="N53" s="269"/>
      <c r="O53" s="269"/>
      <c r="P53" s="269"/>
      <c r="Q53" s="269"/>
      <c r="R53" s="269"/>
      <c r="S53" s="269"/>
      <c r="T53" s="269"/>
      <c r="U53" s="269"/>
      <c r="W53" s="269"/>
      <c r="X53" s="274"/>
      <c r="Y53" s="348"/>
      <c r="Z53" s="269"/>
      <c r="AA53" s="269"/>
      <c r="AB53" s="269"/>
      <c r="AC53" s="269"/>
      <c r="AD53" s="269"/>
      <c r="AE53" s="274"/>
      <c r="AF53" s="348"/>
      <c r="AG53" s="269"/>
      <c r="AH53" s="269"/>
      <c r="AI53" s="269"/>
      <c r="AJ53" s="269"/>
      <c r="AK53" s="269"/>
      <c r="AL53" s="269"/>
      <c r="AM53" s="274"/>
      <c r="AN53" s="348"/>
      <c r="AO53" s="269"/>
      <c r="AP53" s="269"/>
      <c r="AQ53" s="269"/>
      <c r="AR53" s="269"/>
      <c r="AS53" s="269"/>
      <c r="AT53" s="269"/>
      <c r="AU53" s="269"/>
      <c r="AV53" s="269"/>
      <c r="AX53" s="269"/>
      <c r="AY53" s="274"/>
      <c r="AZ53" s="348"/>
      <c r="BA53" s="269"/>
      <c r="BB53" s="269"/>
      <c r="BC53" s="269"/>
      <c r="BD53" s="269"/>
      <c r="BE53" s="269"/>
      <c r="BF53" s="269"/>
      <c r="BG53" s="269"/>
      <c r="BH53" s="269"/>
      <c r="BI53" s="269"/>
      <c r="BJ53" s="269"/>
      <c r="BK53" s="274"/>
      <c r="BL53" s="348"/>
      <c r="BM53" s="269"/>
      <c r="BN53" s="269"/>
      <c r="BO53" s="269"/>
      <c r="BP53" s="269"/>
      <c r="BQ53" s="269"/>
      <c r="BR53" s="269"/>
      <c r="BS53" s="269"/>
      <c r="BT53" s="269"/>
      <c r="BV53" s="269"/>
      <c r="BW53" s="274"/>
      <c r="BX53" s="348"/>
      <c r="BY53" s="269"/>
      <c r="BZ53" s="269"/>
      <c r="CA53" s="269"/>
      <c r="CB53" s="269"/>
      <c r="CC53" s="269"/>
      <c r="CD53" s="269"/>
      <c r="CE53" s="274"/>
      <c r="CF53" s="269"/>
      <c r="CG53" s="269"/>
      <c r="CH53" s="269"/>
      <c r="CI53" s="274"/>
      <c r="CJ53" s="269"/>
      <c r="CK53" s="269"/>
      <c r="CL53" s="274"/>
      <c r="CM53" s="348"/>
      <c r="CN53" s="269"/>
      <c r="CO53" s="274"/>
      <c r="CP53" s="348"/>
      <c r="CQ53" s="269"/>
      <c r="CR53" s="269"/>
      <c r="CS53" s="274"/>
      <c r="CT53" s="601"/>
      <c r="CU53" s="602"/>
      <c r="CV53" s="602"/>
      <c r="CW53" s="603"/>
      <c r="CX53" s="121" t="str">
        <f t="shared" si="4"/>
        <v>ok</v>
      </c>
      <c r="FH53" s="46"/>
      <c r="FI53" s="46"/>
    </row>
    <row r="54" spans="1:165" s="67" customFormat="1" ht="59.1" customHeight="1">
      <c r="A54" s="644" t="str">
        <f>CONCATENATE(+N1," : (Aplica para los servicios fijos, Móviles y Televisión ), según la definición de cada servicio.")</f>
        <v>Arrendamiento Infraestructura Activa : (Aplica para los servicios fijos, Móviles y Televisión ), según la definición de cada servicio.</v>
      </c>
      <c r="B54" s="645"/>
      <c r="C54" s="645"/>
      <c r="D54" s="274">
        <f>+N37</f>
        <v>0</v>
      </c>
      <c r="E54" s="348"/>
      <c r="F54" s="269"/>
      <c r="G54" s="269"/>
      <c r="H54" s="269"/>
      <c r="I54" s="269"/>
      <c r="J54" s="269"/>
      <c r="K54" s="269"/>
      <c r="L54" s="274"/>
      <c r="M54" s="348"/>
      <c r="N54" s="269"/>
      <c r="O54" s="269"/>
      <c r="P54" s="269"/>
      <c r="Q54" s="269"/>
      <c r="R54" s="269"/>
      <c r="S54" s="269"/>
      <c r="T54" s="269"/>
      <c r="U54" s="269"/>
      <c r="V54" s="269"/>
      <c r="W54" s="269"/>
      <c r="X54" s="274"/>
      <c r="Y54" s="348"/>
      <c r="Z54" s="269"/>
      <c r="AA54" s="269"/>
      <c r="AB54" s="269"/>
      <c r="AC54" s="269"/>
      <c r="AD54" s="269"/>
      <c r="AE54" s="274"/>
      <c r="AF54" s="348"/>
      <c r="AG54" s="269"/>
      <c r="AH54" s="269"/>
      <c r="AI54" s="269"/>
      <c r="AJ54" s="269"/>
      <c r="AK54" s="269"/>
      <c r="AL54" s="269"/>
      <c r="AM54" s="274"/>
      <c r="AN54" s="348"/>
      <c r="AO54" s="269"/>
      <c r="AP54" s="269"/>
      <c r="AQ54" s="269"/>
      <c r="AR54" s="269"/>
      <c r="AS54" s="269"/>
      <c r="AT54" s="269"/>
      <c r="AU54" s="269"/>
      <c r="AV54" s="269"/>
      <c r="AW54" s="269"/>
      <c r="AX54" s="269"/>
      <c r="AY54" s="274"/>
      <c r="AZ54" s="348"/>
      <c r="BA54" s="269"/>
      <c r="BB54" s="269"/>
      <c r="BC54" s="269"/>
      <c r="BD54" s="269"/>
      <c r="BE54" s="269"/>
      <c r="BF54" s="269"/>
      <c r="BG54" s="269"/>
      <c r="BH54" s="269"/>
      <c r="BI54" s="269"/>
      <c r="BJ54" s="269"/>
      <c r="BK54" s="274"/>
      <c r="BL54" s="348"/>
      <c r="BM54" s="269"/>
      <c r="BN54" s="269"/>
      <c r="BO54" s="269"/>
      <c r="BP54" s="269"/>
      <c r="BQ54" s="269"/>
      <c r="BR54" s="269"/>
      <c r="BS54" s="269"/>
      <c r="BT54" s="269"/>
      <c r="BV54" s="269"/>
      <c r="BW54" s="274"/>
      <c r="BX54" s="348"/>
      <c r="BY54" s="269"/>
      <c r="BZ54" s="269"/>
      <c r="CA54" s="269"/>
      <c r="CB54" s="269"/>
      <c r="CC54" s="269"/>
      <c r="CD54" s="269"/>
      <c r="CE54" s="274"/>
      <c r="CF54" s="269"/>
      <c r="CG54" s="269"/>
      <c r="CH54" s="269"/>
      <c r="CI54" s="274"/>
      <c r="CJ54" s="269"/>
      <c r="CK54" s="269"/>
      <c r="CL54" s="274"/>
      <c r="CM54" s="348"/>
      <c r="CN54" s="269"/>
      <c r="CO54" s="274"/>
      <c r="CP54" s="348"/>
      <c r="CQ54" s="269"/>
      <c r="CR54" s="269"/>
      <c r="CS54" s="274"/>
      <c r="CT54" s="601"/>
      <c r="CU54" s="602"/>
      <c r="CV54" s="602"/>
      <c r="CW54" s="603"/>
      <c r="CX54" s="121" t="str">
        <f t="shared" si="4"/>
        <v>ok</v>
      </c>
      <c r="FH54" s="46"/>
      <c r="FI54" s="46"/>
    </row>
    <row r="55" spans="1:165" s="67" customFormat="1" ht="48" customHeight="1">
      <c r="A55" s="644" t="str">
        <f>CONCATENATE(+O1," : (Aplica para todos los servicios, excepto Larga Distancia  y Equipos ), según la definición de cada servicio.")</f>
        <v>Arrendamiento Infraestructura Pasiva : (Aplica para todos los servicios, excepto Larga Distancia  y Equipos ), según la definición de cada servicio.</v>
      </c>
      <c r="B55" s="645"/>
      <c r="C55" s="645"/>
      <c r="D55" s="274">
        <f>+O37</f>
        <v>0</v>
      </c>
      <c r="E55" s="348"/>
      <c r="F55" s="269"/>
      <c r="G55" s="269"/>
      <c r="H55" s="269"/>
      <c r="I55" s="269"/>
      <c r="J55" s="269"/>
      <c r="K55" s="269"/>
      <c r="L55" s="274"/>
      <c r="M55" s="348"/>
      <c r="N55" s="269"/>
      <c r="O55" s="269"/>
      <c r="P55" s="269"/>
      <c r="Q55" s="269"/>
      <c r="R55" s="269"/>
      <c r="S55" s="269"/>
      <c r="T55" s="269"/>
      <c r="U55" s="269"/>
      <c r="W55" s="269"/>
      <c r="X55" s="274"/>
      <c r="Y55" s="348"/>
      <c r="Z55" s="269"/>
      <c r="AA55" s="269"/>
      <c r="AB55" s="269"/>
      <c r="AC55" s="269"/>
      <c r="AD55" s="269"/>
      <c r="AE55" s="274"/>
      <c r="AF55" s="348"/>
      <c r="AG55" s="269"/>
      <c r="AH55" s="269"/>
      <c r="AI55" s="269"/>
      <c r="AJ55" s="269"/>
      <c r="AK55" s="269"/>
      <c r="AL55" s="269"/>
      <c r="AM55" s="274"/>
      <c r="AN55" s="348"/>
      <c r="AO55" s="269"/>
      <c r="AP55" s="269"/>
      <c r="AQ55" s="269"/>
      <c r="AR55" s="269"/>
      <c r="AS55" s="269"/>
      <c r="AT55" s="269"/>
      <c r="AU55" s="269"/>
      <c r="AV55" s="269"/>
      <c r="AX55" s="269"/>
      <c r="AY55" s="274"/>
      <c r="AZ55" s="348"/>
      <c r="BA55" s="269"/>
      <c r="BB55" s="269"/>
      <c r="BC55" s="269"/>
      <c r="BD55" s="269"/>
      <c r="BE55" s="269"/>
      <c r="BF55" s="269"/>
      <c r="BG55" s="269"/>
      <c r="BH55" s="269"/>
      <c r="BI55" s="269"/>
      <c r="BJ55" s="269"/>
      <c r="BK55" s="274"/>
      <c r="BL55" s="348"/>
      <c r="BM55" s="269"/>
      <c r="BN55" s="269"/>
      <c r="BO55" s="269"/>
      <c r="BP55" s="269"/>
      <c r="BQ55" s="269"/>
      <c r="BR55" s="269"/>
      <c r="BS55" s="269"/>
      <c r="BT55" s="269"/>
      <c r="BV55" s="269"/>
      <c r="BW55" s="274"/>
      <c r="BX55" s="348"/>
      <c r="BY55" s="269"/>
      <c r="BZ55" s="269"/>
      <c r="CA55" s="269"/>
      <c r="CB55" s="269"/>
      <c r="CC55" s="269"/>
      <c r="CD55" s="269"/>
      <c r="CE55" s="274"/>
      <c r="CF55" s="269"/>
      <c r="CG55" s="269"/>
      <c r="CH55" s="269"/>
      <c r="CI55" s="274"/>
      <c r="CJ55" s="269"/>
      <c r="CK55" s="269"/>
      <c r="CL55" s="274"/>
      <c r="CM55" s="348"/>
      <c r="CN55" s="269"/>
      <c r="CO55" s="274"/>
      <c r="CP55" s="348"/>
      <c r="CQ55" s="269"/>
      <c r="CR55" s="269"/>
      <c r="CS55" s="274"/>
      <c r="CT55" s="601"/>
      <c r="CU55" s="602"/>
      <c r="CV55" s="602"/>
      <c r="CW55" s="603"/>
      <c r="CX55" s="121" t="str">
        <f t="shared" si="4"/>
        <v>ok</v>
      </c>
      <c r="FH55" s="46"/>
      <c r="FI55" s="46"/>
    </row>
    <row r="56" spans="1:165" s="67" customFormat="1" ht="48" customHeight="1">
      <c r="A56" s="644" t="str">
        <f>CONCATENATE(+P1,," : (Aplica para todos los servicios Minoristas ), según la definición de cada servicio.")</f>
        <v>Otros Costos asociados al ingreso minorista  : (Aplica para todos los servicios Minoristas ), según la definición de cada servicio.</v>
      </c>
      <c r="B56" s="645"/>
      <c r="C56" s="645"/>
      <c r="D56" s="274">
        <f>+P37</f>
        <v>0</v>
      </c>
      <c r="E56" s="348"/>
      <c r="F56" s="269"/>
      <c r="G56" s="269"/>
      <c r="H56" s="269"/>
      <c r="I56" s="269"/>
      <c r="J56" s="269"/>
      <c r="K56" s="269"/>
      <c r="L56" s="274"/>
      <c r="M56" s="348"/>
      <c r="N56" s="269"/>
      <c r="O56" s="269"/>
      <c r="P56" s="269"/>
      <c r="Q56" s="269"/>
      <c r="R56" s="269"/>
      <c r="S56" s="269"/>
      <c r="T56" s="269"/>
      <c r="U56" s="269"/>
      <c r="W56" s="269"/>
      <c r="X56" s="274"/>
      <c r="Y56" s="348"/>
      <c r="Z56" s="269"/>
      <c r="AA56" s="269"/>
      <c r="AB56" s="269"/>
      <c r="AC56" s="269"/>
      <c r="AD56" s="269"/>
      <c r="AE56" s="274"/>
      <c r="AF56" s="348"/>
      <c r="AG56" s="269"/>
      <c r="AH56" s="269"/>
      <c r="AI56" s="269"/>
      <c r="AJ56" s="269"/>
      <c r="AK56" s="269"/>
      <c r="AL56" s="269"/>
      <c r="AM56" s="274"/>
      <c r="AN56" s="348"/>
      <c r="AO56" s="269"/>
      <c r="AP56" s="269"/>
      <c r="AQ56" s="269"/>
      <c r="AR56" s="269"/>
      <c r="AS56" s="269"/>
      <c r="AT56" s="269"/>
      <c r="AU56" s="269"/>
      <c r="AV56" s="269"/>
      <c r="AX56" s="269"/>
      <c r="AY56" s="274"/>
      <c r="AZ56" s="348"/>
      <c r="BA56" s="269"/>
      <c r="BB56" s="269"/>
      <c r="BC56" s="269"/>
      <c r="BD56" s="269"/>
      <c r="BE56" s="269"/>
      <c r="BF56" s="269"/>
      <c r="BG56" s="269"/>
      <c r="BH56" s="269"/>
      <c r="BI56" s="269"/>
      <c r="BJ56" s="269"/>
      <c r="BK56" s="274"/>
      <c r="BL56" s="348"/>
      <c r="BM56" s="269"/>
      <c r="BN56" s="269"/>
      <c r="BO56" s="269"/>
      <c r="BP56" s="269"/>
      <c r="BQ56" s="269"/>
      <c r="BR56" s="269"/>
      <c r="BS56" s="269"/>
      <c r="BT56" s="269"/>
      <c r="BV56" s="269"/>
      <c r="BW56" s="274"/>
      <c r="BX56" s="348"/>
      <c r="BY56" s="269"/>
      <c r="BZ56" s="269"/>
      <c r="CA56" s="269"/>
      <c r="CB56" s="269"/>
      <c r="CC56" s="269"/>
      <c r="CD56" s="269"/>
      <c r="CE56" s="274"/>
      <c r="CF56" s="269"/>
      <c r="CG56" s="269"/>
      <c r="CH56" s="269"/>
      <c r="CI56" s="274"/>
      <c r="CJ56" s="269"/>
      <c r="CK56" s="269"/>
      <c r="CL56" s="274"/>
      <c r="CM56" s="348"/>
      <c r="CN56" s="269"/>
      <c r="CO56" s="274"/>
      <c r="CP56" s="348"/>
      <c r="CQ56" s="269"/>
      <c r="CR56" s="269"/>
      <c r="CS56" s="274"/>
      <c r="CT56" s="601"/>
      <c r="CU56" s="602"/>
      <c r="CV56" s="602"/>
      <c r="CW56" s="603"/>
      <c r="CX56" s="121" t="str">
        <f t="shared" si="4"/>
        <v>ok</v>
      </c>
      <c r="FH56" s="46"/>
      <c r="FI56" s="46"/>
    </row>
    <row r="57" spans="1:165" s="67" customFormat="1" ht="48" customHeight="1">
      <c r="A57" s="644" t="str">
        <f>CONCATENATE(+Q1,," : (Aplica para el servicio Minorista de Internet Fijo), según la definición de cada servicio.")</f>
        <v>Costos directos específicos para Segmento Corporativo - Servicio Internet Fijo : (Aplica para el servicio Minorista de Internet Fijo), según la definición de cada servicio.</v>
      </c>
      <c r="B57" s="645"/>
      <c r="C57" s="645"/>
      <c r="D57" s="274">
        <f>+Q37</f>
        <v>0</v>
      </c>
      <c r="E57" s="348"/>
      <c r="F57" s="269"/>
      <c r="G57" s="269"/>
      <c r="H57" s="269"/>
      <c r="I57" s="269"/>
      <c r="J57" s="269"/>
      <c r="K57" s="269"/>
      <c r="L57" s="274"/>
      <c r="M57" s="348"/>
      <c r="N57" s="269"/>
      <c r="O57" s="269"/>
      <c r="P57" s="269"/>
      <c r="Q57" s="269"/>
      <c r="R57" s="269"/>
      <c r="S57" s="269"/>
      <c r="T57" s="269"/>
      <c r="U57" s="269"/>
      <c r="W57" s="269"/>
      <c r="X57" s="274"/>
      <c r="Y57" s="348"/>
      <c r="Z57" s="269"/>
      <c r="AA57" s="269"/>
      <c r="AB57" s="269"/>
      <c r="AC57" s="269"/>
      <c r="AD57" s="269"/>
      <c r="AE57" s="274"/>
      <c r="AF57" s="348"/>
      <c r="AG57" s="269"/>
      <c r="AH57" s="269"/>
      <c r="AI57" s="269"/>
      <c r="AJ57" s="269"/>
      <c r="AK57" s="269"/>
      <c r="AL57" s="269"/>
      <c r="AM57" s="274"/>
      <c r="AN57" s="348"/>
      <c r="AO57" s="269"/>
      <c r="AP57" s="269"/>
      <c r="AQ57" s="269"/>
      <c r="AR57" s="269"/>
      <c r="AS57" s="269"/>
      <c r="AT57" s="269"/>
      <c r="AU57" s="269"/>
      <c r="AV57" s="269"/>
      <c r="AX57" s="269"/>
      <c r="AY57" s="274"/>
      <c r="AZ57" s="348"/>
      <c r="BA57" s="269"/>
      <c r="BB57" s="269"/>
      <c r="BC57" s="269"/>
      <c r="BD57" s="269"/>
      <c r="BE57" s="269"/>
      <c r="BF57" s="269"/>
      <c r="BG57" s="269"/>
      <c r="BH57" s="269"/>
      <c r="BI57" s="269"/>
      <c r="BJ57" s="269"/>
      <c r="BK57" s="274"/>
      <c r="BL57" s="348"/>
      <c r="BM57" s="269"/>
      <c r="BN57" s="269"/>
      <c r="BO57" s="269"/>
      <c r="BP57" s="269"/>
      <c r="BQ57" s="269"/>
      <c r="BR57" s="269"/>
      <c r="BS57" s="269"/>
      <c r="BT57" s="269"/>
      <c r="BV57" s="269"/>
      <c r="BW57" s="274"/>
      <c r="BX57" s="348"/>
      <c r="BY57" s="269"/>
      <c r="BZ57" s="269"/>
      <c r="CA57" s="269"/>
      <c r="CB57" s="269"/>
      <c r="CC57" s="269"/>
      <c r="CD57" s="269"/>
      <c r="CE57" s="274"/>
      <c r="CF57" s="269"/>
      <c r="CG57" s="269"/>
      <c r="CH57" s="269"/>
      <c r="CI57" s="274"/>
      <c r="CJ57" s="269"/>
      <c r="CK57" s="269"/>
      <c r="CL57" s="274"/>
      <c r="CM57" s="348"/>
      <c r="CN57" s="269"/>
      <c r="CO57" s="274"/>
      <c r="CP57" s="348"/>
      <c r="CQ57" s="269"/>
      <c r="CR57" s="269"/>
      <c r="CS57" s="274"/>
      <c r="CT57" s="601"/>
      <c r="CU57" s="602"/>
      <c r="CV57" s="602"/>
      <c r="CW57" s="603"/>
      <c r="CX57" s="121" t="str">
        <f t="shared" si="4"/>
        <v>ok</v>
      </c>
      <c r="FH57" s="46"/>
      <c r="FI57" s="46"/>
    </row>
    <row r="58" spans="1:165" s="67" customFormat="1" ht="48" customHeight="1">
      <c r="A58" s="644" t="str">
        <f>CONCATENATE(+R1," : (Aplica para todos los servicios Mayoristas ), según la definición de cada servicio.")</f>
        <v>Otros Costos asociados al ingreso mayorista  : (Aplica para todos los servicios Mayoristas ), según la definición de cada servicio.</v>
      </c>
      <c r="B58" s="645"/>
      <c r="C58" s="645"/>
      <c r="D58" s="274">
        <f>+R37</f>
        <v>0</v>
      </c>
      <c r="E58" s="348"/>
      <c r="F58" s="269"/>
      <c r="G58" s="269"/>
      <c r="H58" s="269"/>
      <c r="I58" s="269"/>
      <c r="J58" s="269"/>
      <c r="K58" s="269"/>
      <c r="L58" s="274"/>
      <c r="M58" s="348"/>
      <c r="N58" s="269"/>
      <c r="O58" s="269"/>
      <c r="P58" s="269"/>
      <c r="Q58" s="269"/>
      <c r="R58" s="269"/>
      <c r="S58" s="269"/>
      <c r="T58" s="269"/>
      <c r="U58" s="269"/>
      <c r="W58" s="269"/>
      <c r="X58" s="274"/>
      <c r="Y58" s="348"/>
      <c r="Z58" s="269"/>
      <c r="AA58" s="269"/>
      <c r="AB58" s="269"/>
      <c r="AC58" s="269"/>
      <c r="AD58" s="269"/>
      <c r="AE58" s="274"/>
      <c r="AF58" s="348"/>
      <c r="AG58" s="269"/>
      <c r="AH58" s="269"/>
      <c r="AI58" s="269"/>
      <c r="AJ58" s="269"/>
      <c r="AK58" s="269"/>
      <c r="AL58" s="269"/>
      <c r="AM58" s="274"/>
      <c r="AN58" s="348"/>
      <c r="AO58" s="269"/>
      <c r="AP58" s="269"/>
      <c r="AQ58" s="269"/>
      <c r="AR58" s="269"/>
      <c r="AS58" s="269"/>
      <c r="AT58" s="269"/>
      <c r="AU58" s="269"/>
      <c r="AV58" s="269"/>
      <c r="AX58" s="269"/>
      <c r="AY58" s="274"/>
      <c r="AZ58" s="348"/>
      <c r="BA58" s="269"/>
      <c r="BB58" s="269"/>
      <c r="BC58" s="269"/>
      <c r="BD58" s="269"/>
      <c r="BE58" s="269"/>
      <c r="BF58" s="269"/>
      <c r="BG58" s="269"/>
      <c r="BH58" s="269"/>
      <c r="BI58" s="269"/>
      <c r="BJ58" s="269"/>
      <c r="BK58" s="274"/>
      <c r="BL58" s="348"/>
      <c r="BM58" s="269"/>
      <c r="BN58" s="269"/>
      <c r="BO58" s="269"/>
      <c r="BP58" s="269"/>
      <c r="BQ58" s="269"/>
      <c r="BR58" s="269"/>
      <c r="BS58" s="269"/>
      <c r="BT58" s="269"/>
      <c r="BV58" s="269"/>
      <c r="BW58" s="274"/>
      <c r="BX58" s="348"/>
      <c r="BY58" s="269"/>
      <c r="BZ58" s="269"/>
      <c r="CA58" s="269"/>
      <c r="CB58" s="269"/>
      <c r="CC58" s="269"/>
      <c r="CD58" s="269"/>
      <c r="CE58" s="274"/>
      <c r="CF58" s="269"/>
      <c r="CG58" s="269"/>
      <c r="CH58" s="269"/>
      <c r="CI58" s="274"/>
      <c r="CJ58" s="269"/>
      <c r="CK58" s="269"/>
      <c r="CL58" s="274"/>
      <c r="CM58" s="348"/>
      <c r="CN58" s="269"/>
      <c r="CO58" s="274"/>
      <c r="CP58" s="348"/>
      <c r="CQ58" s="269"/>
      <c r="CR58" s="269"/>
      <c r="CS58" s="274"/>
      <c r="CT58" s="601"/>
      <c r="CU58" s="602"/>
      <c r="CV58" s="602"/>
      <c r="CW58" s="603"/>
      <c r="CX58" s="121" t="str">
        <f t="shared" si="4"/>
        <v>ok</v>
      </c>
      <c r="FH58" s="46"/>
      <c r="FI58" s="46"/>
    </row>
    <row r="59" spans="1:165" s="67" customFormat="1" ht="48" customHeight="1">
      <c r="A59" s="644" t="str">
        <f>CONCATENATE(+S1," : (Aplica exclusivamente para Televisión ), según la definición de este servicio.")</f>
        <v>Transporte -  Televisión : (Aplica exclusivamente para Televisión ), según la definición de este servicio.</v>
      </c>
      <c r="B59" s="645"/>
      <c r="C59" s="645"/>
      <c r="D59" s="274">
        <f>+S37</f>
        <v>0</v>
      </c>
      <c r="E59" s="348"/>
      <c r="F59" s="269"/>
      <c r="G59" s="269"/>
      <c r="H59" s="269"/>
      <c r="I59" s="269"/>
      <c r="J59" s="269"/>
      <c r="K59" s="269"/>
      <c r="L59" s="274"/>
      <c r="M59" s="348"/>
      <c r="N59" s="269"/>
      <c r="O59" s="269"/>
      <c r="P59" s="269"/>
      <c r="Q59" s="269"/>
      <c r="R59" s="269"/>
      <c r="S59" s="269"/>
      <c r="T59" s="269"/>
      <c r="U59" s="269"/>
      <c r="W59" s="269"/>
      <c r="X59" s="274"/>
      <c r="Y59" s="348"/>
      <c r="Z59" s="269"/>
      <c r="AA59" s="269"/>
      <c r="AB59" s="269"/>
      <c r="AC59" s="269"/>
      <c r="AD59" s="269"/>
      <c r="AE59" s="274"/>
      <c r="AF59" s="348"/>
      <c r="AG59" s="269"/>
      <c r="AH59" s="269"/>
      <c r="AI59" s="269"/>
      <c r="AJ59" s="269"/>
      <c r="AK59" s="269"/>
      <c r="AL59" s="269"/>
      <c r="AM59" s="274"/>
      <c r="AN59" s="348"/>
      <c r="AO59" s="269"/>
      <c r="AP59" s="269"/>
      <c r="AQ59" s="269"/>
      <c r="AR59" s="269"/>
      <c r="AS59" s="269"/>
      <c r="AT59" s="269"/>
      <c r="AU59" s="269"/>
      <c r="AV59" s="269"/>
      <c r="AX59" s="269"/>
      <c r="AY59" s="274"/>
      <c r="AZ59" s="348"/>
      <c r="BA59" s="269"/>
      <c r="BB59" s="269"/>
      <c r="BC59" s="269"/>
      <c r="BD59" s="269"/>
      <c r="BE59" s="269"/>
      <c r="BF59" s="269"/>
      <c r="BG59" s="269"/>
      <c r="BH59" s="269"/>
      <c r="BI59" s="269"/>
      <c r="BJ59" s="269"/>
      <c r="BK59" s="274"/>
      <c r="BL59" s="348"/>
      <c r="BM59" s="269"/>
      <c r="BN59" s="269"/>
      <c r="BO59" s="269"/>
      <c r="BP59" s="269"/>
      <c r="BQ59" s="269"/>
      <c r="BR59" s="269"/>
      <c r="BS59" s="269"/>
      <c r="BT59" s="269"/>
      <c r="BV59" s="269"/>
      <c r="BW59" s="274"/>
      <c r="BX59" s="348"/>
      <c r="BY59" s="269"/>
      <c r="BZ59" s="269"/>
      <c r="CA59" s="269"/>
      <c r="CB59" s="269"/>
      <c r="CC59" s="269"/>
      <c r="CD59" s="269"/>
      <c r="CE59" s="274"/>
      <c r="CF59" s="269"/>
      <c r="CG59" s="269"/>
      <c r="CH59" s="269"/>
      <c r="CI59" s="274"/>
      <c r="CJ59" s="269"/>
      <c r="CK59" s="269"/>
      <c r="CL59" s="274"/>
      <c r="CM59" s="348"/>
      <c r="CN59" s="269"/>
      <c r="CO59" s="274"/>
      <c r="CP59" s="348"/>
      <c r="CQ59" s="269"/>
      <c r="CR59" s="269"/>
      <c r="CS59" s="274"/>
      <c r="CT59" s="601"/>
      <c r="CU59" s="602"/>
      <c r="CV59" s="602"/>
      <c r="CW59" s="603"/>
      <c r="CX59" s="121" t="str">
        <f t="shared" si="4"/>
        <v>ok</v>
      </c>
      <c r="FH59" s="46"/>
      <c r="FI59" s="46"/>
    </row>
    <row r="60" spans="1:165" s="67" customFormat="1" ht="48" customHeight="1">
      <c r="A60" s="644" t="str">
        <f>CONCATENATE(+T1," : (Aplica exclusivamente para Televisión ), según la definición de este servicio.")</f>
        <v>Adquisición de contenidos y costos Programación -  Televisión : (Aplica exclusivamente para Televisión ), según la definición de este servicio.</v>
      </c>
      <c r="B60" s="645"/>
      <c r="C60" s="645"/>
      <c r="D60" s="274">
        <f>+T37</f>
        <v>0</v>
      </c>
      <c r="E60" s="348"/>
      <c r="F60" s="269"/>
      <c r="G60" s="269"/>
      <c r="H60" s="269"/>
      <c r="I60" s="269"/>
      <c r="J60" s="269"/>
      <c r="K60" s="269"/>
      <c r="L60" s="274"/>
      <c r="M60" s="348"/>
      <c r="N60" s="269"/>
      <c r="O60" s="269"/>
      <c r="P60" s="269"/>
      <c r="Q60" s="269"/>
      <c r="R60" s="269"/>
      <c r="S60" s="269"/>
      <c r="T60" s="269"/>
      <c r="U60" s="269"/>
      <c r="W60" s="269"/>
      <c r="X60" s="274"/>
      <c r="Y60" s="348"/>
      <c r="Z60" s="269"/>
      <c r="AA60" s="269"/>
      <c r="AB60" s="269"/>
      <c r="AC60" s="269"/>
      <c r="AD60" s="269"/>
      <c r="AE60" s="274"/>
      <c r="AF60" s="348"/>
      <c r="AG60" s="269"/>
      <c r="AH60" s="269"/>
      <c r="AI60" s="269"/>
      <c r="AJ60" s="269"/>
      <c r="AK60" s="269"/>
      <c r="AL60" s="269"/>
      <c r="AM60" s="274"/>
      <c r="AN60" s="348"/>
      <c r="AO60" s="269"/>
      <c r="AP60" s="269"/>
      <c r="AQ60" s="269"/>
      <c r="AR60" s="269"/>
      <c r="AS60" s="269"/>
      <c r="AT60" s="269"/>
      <c r="AU60" s="269"/>
      <c r="AV60" s="269"/>
      <c r="AX60" s="269"/>
      <c r="AY60" s="274"/>
      <c r="AZ60" s="348"/>
      <c r="BA60" s="269"/>
      <c r="BB60" s="269"/>
      <c r="BC60" s="269"/>
      <c r="BD60" s="269"/>
      <c r="BE60" s="269"/>
      <c r="BF60" s="269"/>
      <c r="BG60" s="269"/>
      <c r="BH60" s="269"/>
      <c r="BI60" s="269"/>
      <c r="BJ60" s="269"/>
      <c r="BK60" s="274"/>
      <c r="BL60" s="348"/>
      <c r="BM60" s="269"/>
      <c r="BN60" s="269"/>
      <c r="BO60" s="269"/>
      <c r="BP60" s="269"/>
      <c r="BQ60" s="269"/>
      <c r="BR60" s="269"/>
      <c r="BS60" s="269"/>
      <c r="BT60" s="269"/>
      <c r="BV60" s="269"/>
      <c r="BW60" s="274"/>
      <c r="BX60" s="348"/>
      <c r="BY60" s="269"/>
      <c r="BZ60" s="269"/>
      <c r="CA60" s="269"/>
      <c r="CB60" s="269"/>
      <c r="CC60" s="269"/>
      <c r="CD60" s="269"/>
      <c r="CE60" s="274"/>
      <c r="CF60" s="269"/>
      <c r="CG60" s="269"/>
      <c r="CH60" s="269"/>
      <c r="CI60" s="274"/>
      <c r="CJ60" s="269"/>
      <c r="CK60" s="269"/>
      <c r="CL60" s="274"/>
      <c r="CM60" s="348"/>
      <c r="CN60" s="269"/>
      <c r="CO60" s="274"/>
      <c r="CP60" s="348"/>
      <c r="CQ60" s="269"/>
      <c r="CR60" s="269"/>
      <c r="CS60" s="274"/>
      <c r="CT60" s="601"/>
      <c r="CU60" s="602"/>
      <c r="CV60" s="602"/>
      <c r="CW60" s="603"/>
      <c r="CX60" s="121" t="str">
        <f t="shared" si="4"/>
        <v>ok</v>
      </c>
      <c r="FH60" s="46"/>
      <c r="FI60" s="46"/>
    </row>
    <row r="61" spans="1:165" s="67" customFormat="1" ht="48" customHeight="1">
      <c r="A61" s="644" t="str">
        <f>CONCATENATE(+U1," : (Aplica exclusivamente para Equipos ), según la definición de este servicio.")</f>
        <v>Compra de Equipos Acceso a internet y Depreciación : (Aplica exclusivamente para Equipos ), según la definición de este servicio.</v>
      </c>
      <c r="B61" s="645"/>
      <c r="C61" s="645"/>
      <c r="D61" s="274">
        <f>+U37</f>
        <v>0</v>
      </c>
      <c r="E61" s="348"/>
      <c r="F61" s="269"/>
      <c r="G61" s="269"/>
      <c r="H61" s="269"/>
      <c r="I61" s="269"/>
      <c r="J61" s="269"/>
      <c r="K61" s="269"/>
      <c r="L61" s="274"/>
      <c r="M61" s="348"/>
      <c r="N61" s="269"/>
      <c r="O61" s="269"/>
      <c r="P61" s="269"/>
      <c r="Q61" s="269"/>
      <c r="R61" s="269"/>
      <c r="S61" s="269"/>
      <c r="T61" s="269"/>
      <c r="U61" s="269"/>
      <c r="W61" s="269"/>
      <c r="X61" s="274"/>
      <c r="Y61" s="348"/>
      <c r="Z61" s="269"/>
      <c r="AA61" s="269"/>
      <c r="AB61" s="269"/>
      <c r="AC61" s="269"/>
      <c r="AD61" s="269"/>
      <c r="AE61" s="274"/>
      <c r="AF61" s="348"/>
      <c r="AG61" s="269"/>
      <c r="AH61" s="269"/>
      <c r="AI61" s="269"/>
      <c r="AJ61" s="269"/>
      <c r="AK61" s="269"/>
      <c r="AL61" s="269"/>
      <c r="AM61" s="274"/>
      <c r="AN61" s="348"/>
      <c r="AO61" s="269"/>
      <c r="AP61" s="269"/>
      <c r="AQ61" s="269"/>
      <c r="AR61" s="269"/>
      <c r="AS61" s="269"/>
      <c r="AT61" s="269"/>
      <c r="AU61" s="269"/>
      <c r="AV61" s="269"/>
      <c r="AX61" s="269"/>
      <c r="AY61" s="274"/>
      <c r="AZ61" s="348"/>
      <c r="BA61" s="269"/>
      <c r="BB61" s="269"/>
      <c r="BC61" s="269"/>
      <c r="BD61" s="269"/>
      <c r="BE61" s="269"/>
      <c r="BF61" s="269"/>
      <c r="BG61" s="269"/>
      <c r="BH61" s="269"/>
      <c r="BI61" s="269"/>
      <c r="BJ61" s="269"/>
      <c r="BK61" s="274"/>
      <c r="BL61" s="348"/>
      <c r="BM61" s="269"/>
      <c r="BN61" s="269"/>
      <c r="BO61" s="269"/>
      <c r="BP61" s="269"/>
      <c r="BQ61" s="269"/>
      <c r="BR61" s="269"/>
      <c r="BS61" s="269"/>
      <c r="BT61" s="269"/>
      <c r="BV61" s="269"/>
      <c r="BW61" s="274"/>
      <c r="BX61" s="348"/>
      <c r="BY61" s="269"/>
      <c r="BZ61" s="269"/>
      <c r="CA61" s="269"/>
      <c r="CB61" s="269"/>
      <c r="CC61" s="269"/>
      <c r="CD61" s="269"/>
      <c r="CE61" s="274"/>
      <c r="CF61" s="269"/>
      <c r="CG61" s="269"/>
      <c r="CH61" s="269"/>
      <c r="CI61" s="274"/>
      <c r="CJ61" s="269"/>
      <c r="CK61" s="269"/>
      <c r="CL61" s="274"/>
      <c r="CM61" s="348"/>
      <c r="CN61" s="269"/>
      <c r="CO61" s="274"/>
      <c r="CP61" s="348"/>
      <c r="CQ61" s="269"/>
      <c r="CR61" s="269"/>
      <c r="CS61" s="274"/>
      <c r="CT61" s="601"/>
      <c r="CU61" s="602"/>
      <c r="CV61" s="602"/>
      <c r="CW61" s="603"/>
      <c r="CX61" s="121" t="str">
        <f t="shared" si="4"/>
        <v>ok</v>
      </c>
      <c r="FH61" s="46"/>
      <c r="FI61" s="46"/>
    </row>
    <row r="62" spans="1:165" s="67" customFormat="1" ht="48" customHeight="1">
      <c r="A62" s="644" t="str">
        <f>CONCATENATE(+V1," : (Aplica exclusivamente para Equipos ), según la definición de este servicio.")</f>
        <v>Compra de Equipos móviles  y Depreciación : (Aplica exclusivamente para Equipos ), según la definición de este servicio.</v>
      </c>
      <c r="B62" s="645"/>
      <c r="C62" s="645"/>
      <c r="D62" s="274">
        <f>+V37</f>
        <v>0</v>
      </c>
      <c r="E62" s="348"/>
      <c r="F62" s="269"/>
      <c r="G62" s="269"/>
      <c r="H62" s="269"/>
      <c r="I62" s="269"/>
      <c r="J62" s="269"/>
      <c r="K62" s="269"/>
      <c r="L62" s="274"/>
      <c r="M62" s="348"/>
      <c r="N62" s="269"/>
      <c r="O62" s="269"/>
      <c r="P62" s="269"/>
      <c r="Q62" s="269"/>
      <c r="R62" s="269"/>
      <c r="S62" s="269"/>
      <c r="T62" s="269"/>
      <c r="U62" s="269"/>
      <c r="W62" s="269"/>
      <c r="X62" s="274"/>
      <c r="Y62" s="348"/>
      <c r="Z62" s="269"/>
      <c r="AA62" s="269"/>
      <c r="AB62" s="269"/>
      <c r="AC62" s="269"/>
      <c r="AD62" s="269"/>
      <c r="AE62" s="274"/>
      <c r="AF62" s="348"/>
      <c r="AG62" s="269"/>
      <c r="AH62" s="269"/>
      <c r="AI62" s="269"/>
      <c r="AJ62" s="269"/>
      <c r="AK62" s="269"/>
      <c r="AL62" s="269"/>
      <c r="AM62" s="274"/>
      <c r="AN62" s="348"/>
      <c r="AO62" s="269"/>
      <c r="AP62" s="269"/>
      <c r="AQ62" s="269"/>
      <c r="AR62" s="269"/>
      <c r="AS62" s="269"/>
      <c r="AT62" s="269"/>
      <c r="AU62" s="269"/>
      <c r="AV62" s="269"/>
      <c r="AX62" s="269"/>
      <c r="AY62" s="274"/>
      <c r="AZ62" s="348"/>
      <c r="BA62" s="269"/>
      <c r="BB62" s="269"/>
      <c r="BC62" s="269"/>
      <c r="BD62" s="269"/>
      <c r="BE62" s="269"/>
      <c r="BF62" s="269"/>
      <c r="BG62" s="269"/>
      <c r="BH62" s="269"/>
      <c r="BI62" s="269"/>
      <c r="BJ62" s="269"/>
      <c r="BK62" s="274"/>
      <c r="BL62" s="348"/>
      <c r="BM62" s="269"/>
      <c r="BN62" s="269"/>
      <c r="BO62" s="269"/>
      <c r="BP62" s="269"/>
      <c r="BQ62" s="269"/>
      <c r="BR62" s="269"/>
      <c r="BS62" s="269"/>
      <c r="BT62" s="269"/>
      <c r="BV62" s="269"/>
      <c r="BW62" s="274"/>
      <c r="BX62" s="348"/>
      <c r="BY62" s="269"/>
      <c r="BZ62" s="269"/>
      <c r="CA62" s="269"/>
      <c r="CB62" s="269"/>
      <c r="CC62" s="269"/>
      <c r="CD62" s="269"/>
      <c r="CE62" s="274"/>
      <c r="CF62" s="269"/>
      <c r="CG62" s="269"/>
      <c r="CH62" s="269"/>
      <c r="CI62" s="274"/>
      <c r="CJ62" s="269"/>
      <c r="CK62" s="269"/>
      <c r="CL62" s="274"/>
      <c r="CM62" s="348"/>
      <c r="CN62" s="269"/>
      <c r="CO62" s="274"/>
      <c r="CP62" s="348"/>
      <c r="CQ62" s="269"/>
      <c r="CR62" s="269"/>
      <c r="CS62" s="274"/>
      <c r="CT62" s="601"/>
      <c r="CU62" s="602"/>
      <c r="CV62" s="602"/>
      <c r="CW62" s="603"/>
      <c r="CX62" s="121" t="str">
        <f t="shared" si="4"/>
        <v>ok</v>
      </c>
      <c r="FH62" s="46"/>
      <c r="FI62" s="46"/>
    </row>
    <row r="63" spans="1:165" s="67" customFormat="1" ht="48" customHeight="1" thickBot="1">
      <c r="A63" s="644" t="str">
        <f>CONCATENATE(+W1," : (Aplica exclusivamente para Equipos ), según la definición de este servicio.")</f>
        <v>Compra de equipos TV y Depreciación : (Aplica exclusivamente para Equipos ), según la definición de este servicio.</v>
      </c>
      <c r="B63" s="645"/>
      <c r="C63" s="645"/>
      <c r="D63" s="274">
        <f>+W37</f>
        <v>0</v>
      </c>
      <c r="E63" s="348"/>
      <c r="F63" s="269"/>
      <c r="G63" s="269"/>
      <c r="H63" s="269"/>
      <c r="I63" s="269"/>
      <c r="J63" s="269"/>
      <c r="K63" s="269"/>
      <c r="L63" s="274"/>
      <c r="M63" s="348"/>
      <c r="N63" s="269"/>
      <c r="O63" s="269"/>
      <c r="P63" s="269"/>
      <c r="Q63" s="269"/>
      <c r="R63" s="269"/>
      <c r="S63" s="269"/>
      <c r="T63" s="269"/>
      <c r="U63" s="269"/>
      <c r="W63" s="269"/>
      <c r="X63" s="274"/>
      <c r="Y63" s="348"/>
      <c r="Z63" s="269"/>
      <c r="AA63" s="269"/>
      <c r="AB63" s="269"/>
      <c r="AC63" s="269"/>
      <c r="AD63" s="269"/>
      <c r="AE63" s="274"/>
      <c r="AF63" s="348"/>
      <c r="AG63" s="269"/>
      <c r="AH63" s="269"/>
      <c r="AI63" s="269"/>
      <c r="AJ63" s="269"/>
      <c r="AK63" s="269"/>
      <c r="AL63" s="269"/>
      <c r="AM63" s="274"/>
      <c r="AN63" s="348"/>
      <c r="AO63" s="269"/>
      <c r="AP63" s="269"/>
      <c r="AQ63" s="269"/>
      <c r="AR63" s="269"/>
      <c r="AS63" s="269"/>
      <c r="AT63" s="269"/>
      <c r="AU63" s="269"/>
      <c r="AV63" s="269"/>
      <c r="AX63" s="269"/>
      <c r="AY63" s="274"/>
      <c r="AZ63" s="348"/>
      <c r="BA63" s="269"/>
      <c r="BB63" s="269"/>
      <c r="BC63" s="269"/>
      <c r="BD63" s="269"/>
      <c r="BE63" s="269"/>
      <c r="BF63" s="269"/>
      <c r="BG63" s="269"/>
      <c r="BH63" s="269"/>
      <c r="BI63" s="269"/>
      <c r="BJ63" s="269"/>
      <c r="BK63" s="274"/>
      <c r="BL63" s="348"/>
      <c r="BM63" s="269"/>
      <c r="BN63" s="269"/>
      <c r="BO63" s="269"/>
      <c r="BP63" s="269"/>
      <c r="BQ63" s="269"/>
      <c r="BR63" s="269"/>
      <c r="BS63" s="269"/>
      <c r="BT63" s="269"/>
      <c r="BV63" s="269"/>
      <c r="BW63" s="274"/>
      <c r="BX63" s="348"/>
      <c r="BY63" s="269"/>
      <c r="BZ63" s="269"/>
      <c r="CA63" s="269"/>
      <c r="CB63" s="269"/>
      <c r="CC63" s="269"/>
      <c r="CD63" s="269"/>
      <c r="CE63" s="274"/>
      <c r="CF63" s="269"/>
      <c r="CG63" s="269"/>
      <c r="CH63" s="269"/>
      <c r="CI63" s="274"/>
      <c r="CJ63" s="269"/>
      <c r="CK63" s="269"/>
      <c r="CL63" s="274"/>
      <c r="CM63" s="348"/>
      <c r="CN63" s="269"/>
      <c r="CO63" s="274"/>
      <c r="CP63" s="348"/>
      <c r="CQ63" s="269"/>
      <c r="CR63" s="269"/>
      <c r="CS63" s="274"/>
      <c r="CT63" s="622"/>
      <c r="CU63" s="623"/>
      <c r="CV63" s="623"/>
      <c r="CW63" s="624"/>
      <c r="CX63" s="121" t="str">
        <f t="shared" si="4"/>
        <v>ok</v>
      </c>
      <c r="FH63" s="46"/>
      <c r="FI63" s="46"/>
    </row>
    <row r="64" spans="1:165">
      <c r="A64" s="340" t="s">
        <v>86</v>
      </c>
      <c r="B64" s="341"/>
      <c r="C64" s="341"/>
      <c r="D64" s="341">
        <f t="shared" ref="D64:U64" si="5">SUM(D45:D63)</f>
        <v>0</v>
      </c>
      <c r="E64" s="341">
        <f t="shared" si="5"/>
        <v>0</v>
      </c>
      <c r="F64" s="341">
        <f t="shared" si="5"/>
        <v>0</v>
      </c>
      <c r="G64" s="341">
        <f t="shared" si="5"/>
        <v>0</v>
      </c>
      <c r="H64" s="341">
        <f t="shared" si="5"/>
        <v>0</v>
      </c>
      <c r="I64" s="341">
        <f t="shared" si="5"/>
        <v>0</v>
      </c>
      <c r="J64" s="341">
        <f t="shared" si="5"/>
        <v>0</v>
      </c>
      <c r="K64" s="341">
        <f t="shared" si="5"/>
        <v>0</v>
      </c>
      <c r="L64" s="341">
        <f t="shared" si="5"/>
        <v>0</v>
      </c>
      <c r="M64" s="341">
        <f t="shared" si="5"/>
        <v>0</v>
      </c>
      <c r="N64" s="341">
        <f t="shared" si="5"/>
        <v>0</v>
      </c>
      <c r="O64" s="341">
        <f t="shared" si="5"/>
        <v>0</v>
      </c>
      <c r="P64" s="341">
        <f t="shared" si="5"/>
        <v>0</v>
      </c>
      <c r="Q64" s="341">
        <f t="shared" si="5"/>
        <v>0</v>
      </c>
      <c r="R64" s="341">
        <f t="shared" si="5"/>
        <v>0</v>
      </c>
      <c r="S64" s="341">
        <f t="shared" si="5"/>
        <v>0</v>
      </c>
      <c r="T64" s="341">
        <f t="shared" si="5"/>
        <v>0</v>
      </c>
      <c r="U64" s="341">
        <f t="shared" si="5"/>
        <v>0</v>
      </c>
      <c r="V64" s="341">
        <f t="shared" ref="V64" si="6">SUM(V45:V63)</f>
        <v>0</v>
      </c>
      <c r="W64" s="341">
        <f t="shared" ref="W64:AJ64" si="7">SUM(W45:W63)</f>
        <v>0</v>
      </c>
      <c r="X64" s="341">
        <f t="shared" si="7"/>
        <v>0</v>
      </c>
      <c r="Y64" s="341">
        <f t="shared" si="7"/>
        <v>0</v>
      </c>
      <c r="Z64" s="341">
        <f t="shared" si="7"/>
        <v>0</v>
      </c>
      <c r="AA64" s="341">
        <f t="shared" si="7"/>
        <v>0</v>
      </c>
      <c r="AB64" s="341">
        <f t="shared" si="7"/>
        <v>0</v>
      </c>
      <c r="AC64" s="341">
        <f t="shared" si="7"/>
        <v>0</v>
      </c>
      <c r="AD64" s="341">
        <f t="shared" si="7"/>
        <v>0</v>
      </c>
      <c r="AE64" s="341">
        <f t="shared" si="7"/>
        <v>0</v>
      </c>
      <c r="AF64" s="341">
        <f t="shared" si="7"/>
        <v>0</v>
      </c>
      <c r="AG64" s="341">
        <f t="shared" si="7"/>
        <v>0</v>
      </c>
      <c r="AH64" s="341">
        <f t="shared" si="7"/>
        <v>0</v>
      </c>
      <c r="AI64" s="341">
        <f t="shared" si="7"/>
        <v>0</v>
      </c>
      <c r="AJ64" s="341">
        <f t="shared" si="7"/>
        <v>0</v>
      </c>
      <c r="AK64" s="341">
        <f t="shared" ref="AK64:AV64" si="8">SUM(AK45:AK63)</f>
        <v>0</v>
      </c>
      <c r="AL64" s="341">
        <f t="shared" si="8"/>
        <v>0</v>
      </c>
      <c r="AM64" s="341">
        <f t="shared" si="8"/>
        <v>0</v>
      </c>
      <c r="AN64" s="341">
        <f t="shared" si="8"/>
        <v>0</v>
      </c>
      <c r="AO64" s="341">
        <f t="shared" si="8"/>
        <v>0</v>
      </c>
      <c r="AP64" s="341">
        <f t="shared" si="8"/>
        <v>0</v>
      </c>
      <c r="AQ64" s="341">
        <f t="shared" si="8"/>
        <v>0</v>
      </c>
      <c r="AR64" s="341">
        <f t="shared" si="8"/>
        <v>0</v>
      </c>
      <c r="AS64" s="341">
        <f t="shared" si="8"/>
        <v>0</v>
      </c>
      <c r="AT64" s="341">
        <f t="shared" si="8"/>
        <v>0</v>
      </c>
      <c r="AU64" s="341">
        <f t="shared" si="8"/>
        <v>0</v>
      </c>
      <c r="AV64" s="341">
        <f t="shared" si="8"/>
        <v>0</v>
      </c>
      <c r="AW64" s="341">
        <f t="shared" ref="AW64" si="9">SUM(AW45:AW63)</f>
        <v>0</v>
      </c>
      <c r="AX64" s="341">
        <f t="shared" ref="AX64:AZ64" si="10">SUM(AX45:AX63)</f>
        <v>0</v>
      </c>
      <c r="AY64" s="341">
        <f t="shared" si="10"/>
        <v>0</v>
      </c>
      <c r="AZ64" s="341">
        <f t="shared" si="10"/>
        <v>0</v>
      </c>
      <c r="BA64" s="341">
        <f t="shared" ref="BA64:BN64" si="11">SUM(BA45:BA63)</f>
        <v>0</v>
      </c>
      <c r="BB64" s="341">
        <f t="shared" si="11"/>
        <v>0</v>
      </c>
      <c r="BC64" s="341">
        <f t="shared" si="11"/>
        <v>0</v>
      </c>
      <c r="BD64" s="341">
        <f t="shared" si="11"/>
        <v>0</v>
      </c>
      <c r="BE64" s="341">
        <f t="shared" si="11"/>
        <v>0</v>
      </c>
      <c r="BF64" s="341">
        <f t="shared" si="11"/>
        <v>0</v>
      </c>
      <c r="BG64" s="341">
        <f t="shared" si="11"/>
        <v>0</v>
      </c>
      <c r="BH64" s="341">
        <f t="shared" si="11"/>
        <v>0</v>
      </c>
      <c r="BI64" s="341">
        <f t="shared" si="11"/>
        <v>0</v>
      </c>
      <c r="BJ64" s="341">
        <f t="shared" si="11"/>
        <v>0</v>
      </c>
      <c r="BK64" s="341">
        <f t="shared" si="11"/>
        <v>0</v>
      </c>
      <c r="BL64" s="341">
        <f t="shared" si="11"/>
        <v>0</v>
      </c>
      <c r="BM64" s="341">
        <f t="shared" si="11"/>
        <v>0</v>
      </c>
      <c r="BN64" s="341">
        <f t="shared" si="11"/>
        <v>0</v>
      </c>
      <c r="BO64" s="341">
        <f t="shared" ref="BO64:BT64" si="12">SUM(BO45:BO63)</f>
        <v>0</v>
      </c>
      <c r="BP64" s="341">
        <f t="shared" si="12"/>
        <v>0</v>
      </c>
      <c r="BQ64" s="341">
        <f t="shared" si="12"/>
        <v>0</v>
      </c>
      <c r="BR64" s="341">
        <f t="shared" si="12"/>
        <v>0</v>
      </c>
      <c r="BS64" s="341">
        <f t="shared" si="12"/>
        <v>0</v>
      </c>
      <c r="BT64" s="341">
        <f t="shared" si="12"/>
        <v>0</v>
      </c>
      <c r="BU64" s="341">
        <f t="shared" ref="BU64" si="13">SUM(BU45:BU63)</f>
        <v>0</v>
      </c>
      <c r="BV64" s="341">
        <f t="shared" ref="BV64:CE64" si="14">SUM(BV45:BV63)</f>
        <v>0</v>
      </c>
      <c r="BW64" s="341">
        <f t="shared" si="14"/>
        <v>0</v>
      </c>
      <c r="BX64" s="341">
        <f t="shared" si="14"/>
        <v>0</v>
      </c>
      <c r="BY64" s="341">
        <f t="shared" si="14"/>
        <v>0</v>
      </c>
      <c r="BZ64" s="341">
        <f t="shared" si="14"/>
        <v>0</v>
      </c>
      <c r="CA64" s="341">
        <f t="shared" si="14"/>
        <v>0</v>
      </c>
      <c r="CB64" s="341">
        <f t="shared" si="14"/>
        <v>0</v>
      </c>
      <c r="CC64" s="341">
        <f t="shared" si="14"/>
        <v>0</v>
      </c>
      <c r="CD64" s="341">
        <f t="shared" si="14"/>
        <v>0</v>
      </c>
      <c r="CE64" s="341">
        <f t="shared" si="14"/>
        <v>0</v>
      </c>
      <c r="CF64" s="341">
        <f t="shared" ref="CF64:CS64" si="15">SUM(CF45:CF63)</f>
        <v>0</v>
      </c>
      <c r="CG64" s="341">
        <f t="shared" si="15"/>
        <v>0</v>
      </c>
      <c r="CH64" s="341">
        <f t="shared" si="15"/>
        <v>0</v>
      </c>
      <c r="CI64" s="341">
        <f t="shared" si="15"/>
        <v>0</v>
      </c>
      <c r="CJ64" s="341">
        <f t="shared" si="15"/>
        <v>0</v>
      </c>
      <c r="CK64" s="341">
        <f t="shared" si="15"/>
        <v>0</v>
      </c>
      <c r="CL64" s="341">
        <f t="shared" si="15"/>
        <v>0</v>
      </c>
      <c r="CM64" s="341">
        <f t="shared" si="15"/>
        <v>0</v>
      </c>
      <c r="CN64" s="341">
        <f t="shared" si="15"/>
        <v>0</v>
      </c>
      <c r="CO64" s="341">
        <f t="shared" si="15"/>
        <v>0</v>
      </c>
      <c r="CP64" s="341">
        <f t="shared" si="15"/>
        <v>0</v>
      </c>
      <c r="CQ64" s="341">
        <f t="shared" si="15"/>
        <v>0</v>
      </c>
      <c r="CR64" s="341">
        <f t="shared" si="15"/>
        <v>0</v>
      </c>
      <c r="CS64" s="342">
        <f t="shared" si="15"/>
        <v>0</v>
      </c>
      <c r="CT64" s="119">
        <f>SUM(E64:CS64)</f>
        <v>0</v>
      </c>
      <c r="CU64" s="343" t="str">
        <f>IF(CT64&lt;&gt;+D37-X37,"error","ok")</f>
        <v>ok</v>
      </c>
    </row>
    <row r="65" spans="1:165" s="67" customFormat="1">
      <c r="A65" s="1"/>
      <c r="B65" s="1"/>
      <c r="C65"/>
      <c r="D65" s="84"/>
      <c r="E65" s="84"/>
      <c r="F65" s="84"/>
      <c r="G65" s="84"/>
      <c r="H65" s="84"/>
      <c r="I65" s="84"/>
      <c r="J65" s="84"/>
      <c r="K65" s="84"/>
      <c r="L65" s="84"/>
      <c r="M65" s="84"/>
      <c r="N65" s="84"/>
      <c r="O65" s="84"/>
      <c r="P65" s="84"/>
      <c r="Q65" s="84"/>
      <c r="R65" s="84"/>
      <c r="S65" s="84"/>
      <c r="T65" s="84"/>
      <c r="U65" s="84"/>
      <c r="W65" s="84"/>
      <c r="X65" s="84"/>
      <c r="Y65" s="84"/>
      <c r="Z65" s="84"/>
      <c r="AA65" s="84"/>
      <c r="AB65" s="427"/>
      <c r="AC65" s="427"/>
      <c r="AD65" s="427"/>
      <c r="AE65" s="427"/>
      <c r="AF65" s="427"/>
      <c r="AG65" s="121"/>
      <c r="AH65" s="122"/>
      <c r="AI65" s="269"/>
      <c r="FH65" s="46"/>
      <c r="FI65" s="46"/>
    </row>
    <row r="66" spans="1:165" s="67" customFormat="1">
      <c r="A66" s="1"/>
      <c r="B66" s="1"/>
      <c r="C66"/>
      <c r="D66" s="84"/>
      <c r="E66" s="84"/>
      <c r="F66" s="84"/>
      <c r="G66" s="84"/>
      <c r="H66" s="84"/>
      <c r="I66" s="84"/>
      <c r="J66" s="84"/>
      <c r="K66" s="84"/>
      <c r="L66" s="84"/>
      <c r="M66" s="84"/>
      <c r="N66" s="84"/>
      <c r="O66" s="84"/>
      <c r="P66" s="84"/>
      <c r="Q66" s="84"/>
      <c r="R66" s="84"/>
      <c r="S66" s="84"/>
      <c r="T66" s="84"/>
      <c r="U66" s="84"/>
      <c r="W66" s="84"/>
      <c r="X66" s="84"/>
      <c r="Y66" s="84"/>
      <c r="Z66" s="84"/>
      <c r="AA66" s="84"/>
      <c r="AB66" s="427"/>
      <c r="AC66" s="427"/>
      <c r="AD66" s="427"/>
      <c r="AE66" s="427"/>
      <c r="AF66" s="427"/>
      <c r="AG66" s="121"/>
      <c r="AH66" s="122"/>
      <c r="AI66" s="269"/>
      <c r="FH66" s="46"/>
      <c r="FI66" s="46"/>
    </row>
    <row r="67" spans="1:165" s="67" customFormat="1">
      <c r="A67" s="1"/>
      <c r="B67" s="1"/>
      <c r="C67" t="s">
        <v>87</v>
      </c>
      <c r="D67" s="84"/>
      <c r="E67" s="287" t="str">
        <f>IF(E64&lt;&gt;SUM(E92:G92),"error","ok")</f>
        <v>ok</v>
      </c>
      <c r="F67" s="287" t="str">
        <f>IF(F64&lt;&gt;+H92+I92,"error","ok")</f>
        <v>ok</v>
      </c>
      <c r="G67" s="287" t="str">
        <f>IF(G64&lt;&gt;+J92+K92,"error","ok")</f>
        <v>ok</v>
      </c>
      <c r="H67" s="287" t="str">
        <f>IF(H64&lt;&gt;+L92+M92,"error","ok")</f>
        <v>ok</v>
      </c>
      <c r="I67" s="287" t="str">
        <f>IF(I64&lt;&gt;+N92+O92+P92,"error","ok")</f>
        <v>ok</v>
      </c>
      <c r="J67" s="287" t="str">
        <f>IF(J64&lt;&gt;+Q92,"error","ok")</f>
        <v>ok</v>
      </c>
      <c r="K67" s="287" t="str">
        <f>IF(K64&lt;&gt;+R92,"error","ok")</f>
        <v>ok</v>
      </c>
      <c r="L67" s="287" t="str">
        <f>IF(L64&lt;&gt;+S92,"error","ok")</f>
        <v>ok</v>
      </c>
      <c r="M67" s="287" t="str">
        <f>IF(M64&lt;&gt;+SUM(T92:W92),"error","ok")</f>
        <v>ok</v>
      </c>
      <c r="N67" s="287" t="str">
        <f>IF(N64&lt;&gt;+X92,"error","ok")</f>
        <v>ok</v>
      </c>
      <c r="O67" s="287" t="str">
        <f>IF(O64&lt;&gt;+Y92,"error","ok")</f>
        <v>ok</v>
      </c>
      <c r="P67" s="287" t="str">
        <f>IF(P64&lt;&gt;+Z92,"error","ok")</f>
        <v>ok</v>
      </c>
      <c r="Q67" s="287" t="str">
        <f>IF(Q64&lt;&gt;+AA92+AB92+AC92,"error","ok")</f>
        <v>ok</v>
      </c>
      <c r="R67" s="287" t="str">
        <f>IF(R64&lt;&gt;+AD92+AE92+AF92,"error","ok")</f>
        <v>ok</v>
      </c>
      <c r="S67" s="287" t="str">
        <f>IF(S64&lt;&gt;+AG92+AH92+AI92,"error","ok")</f>
        <v>ok</v>
      </c>
      <c r="T67" s="287" t="str">
        <f>IF(T64&lt;&gt;+AJ92+AK92+AL92,"error","ok")</f>
        <v>ok</v>
      </c>
      <c r="U67" s="287" t="str">
        <f>IF(U64&lt;&gt;AM92,"error","ok")</f>
        <v>ok</v>
      </c>
      <c r="V67" s="287" t="str">
        <f>IF(V64&lt;&gt;AN92,"error","ok")</f>
        <v>ok</v>
      </c>
      <c r="W67" s="287" t="str">
        <f>IF(W64&lt;&gt;AO92,"error","ok")</f>
        <v>ok</v>
      </c>
      <c r="X67" s="287" t="str">
        <f>IF(X64&lt;&gt;AP92,"error","ok")</f>
        <v>ok</v>
      </c>
      <c r="Y67" s="287" t="str">
        <f>IF(Y64&lt;&gt;AQ92+AR92,"error","ok")</f>
        <v>ok</v>
      </c>
      <c r="Z67" s="287" t="str">
        <f>IF(Z64&lt;&gt;+AS92,"error","ok")</f>
        <v>ok</v>
      </c>
      <c r="AA67" s="287" t="str">
        <f>IF(AA64&lt;&gt;SUM(AT92:AV92),"error","ok")</f>
        <v>ok</v>
      </c>
      <c r="AB67" s="287" t="str">
        <f>IF(AB64&lt;&gt;SUM(AW92:AY92),"error","ok")</f>
        <v>ok</v>
      </c>
      <c r="AC67" s="287" t="str">
        <f>IF(AC64&lt;&gt;SUM(AZ92:BB92),"error","ok")</f>
        <v>ok</v>
      </c>
      <c r="AD67" s="287" t="str">
        <f>IF(AD64&lt;&gt;SUM(BC92:BE92),"error","ok")</f>
        <v>ok</v>
      </c>
      <c r="AE67" s="287" t="str">
        <f t="shared" ref="AE67:BK67" si="16">IF(AE64&lt;&gt;+BF92,"error","ok")</f>
        <v>ok</v>
      </c>
      <c r="AF67" s="287" t="str">
        <f t="shared" si="16"/>
        <v>ok</v>
      </c>
      <c r="AG67" s="287" t="str">
        <f t="shared" si="16"/>
        <v>ok</v>
      </c>
      <c r="AH67" s="287" t="str">
        <f t="shared" si="16"/>
        <v>ok</v>
      </c>
      <c r="AI67" s="287" t="str">
        <f t="shared" si="16"/>
        <v>ok</v>
      </c>
      <c r="AJ67" s="287" t="str">
        <f t="shared" si="16"/>
        <v>ok</v>
      </c>
      <c r="AK67" s="287" t="str">
        <f t="shared" si="16"/>
        <v>ok</v>
      </c>
      <c r="AL67" s="287" t="str">
        <f t="shared" si="16"/>
        <v>ok</v>
      </c>
      <c r="AM67" s="287" t="str">
        <f t="shared" si="16"/>
        <v>ok</v>
      </c>
      <c r="AN67" s="287" t="str">
        <f t="shared" si="16"/>
        <v>ok</v>
      </c>
      <c r="AO67" s="287" t="str">
        <f t="shared" si="16"/>
        <v>ok</v>
      </c>
      <c r="AP67" s="287" t="str">
        <f t="shared" si="16"/>
        <v>ok</v>
      </c>
      <c r="AQ67" s="287" t="str">
        <f t="shared" si="16"/>
        <v>ok</v>
      </c>
      <c r="AR67" s="287" t="str">
        <f t="shared" si="16"/>
        <v>ok</v>
      </c>
      <c r="AS67" s="287" t="str">
        <f t="shared" si="16"/>
        <v>ok</v>
      </c>
      <c r="AT67" s="287" t="str">
        <f t="shared" si="16"/>
        <v>ok</v>
      </c>
      <c r="AU67" s="287" t="str">
        <f t="shared" si="16"/>
        <v>ok</v>
      </c>
      <c r="AV67" s="287" t="str">
        <f t="shared" si="16"/>
        <v>ok</v>
      </c>
      <c r="AW67" s="287" t="str">
        <f t="shared" si="16"/>
        <v>ok</v>
      </c>
      <c r="AX67" s="287" t="str">
        <f t="shared" si="16"/>
        <v>ok</v>
      </c>
      <c r="AY67" s="287" t="str">
        <f t="shared" si="16"/>
        <v>ok</v>
      </c>
      <c r="AZ67" s="287" t="str">
        <f t="shared" si="16"/>
        <v>ok</v>
      </c>
      <c r="BA67" s="287" t="str">
        <f t="shared" si="16"/>
        <v>ok</v>
      </c>
      <c r="BB67" s="287" t="str">
        <f t="shared" si="16"/>
        <v>ok</v>
      </c>
      <c r="BC67" s="287" t="str">
        <f t="shared" si="16"/>
        <v>ok</v>
      </c>
      <c r="BD67" s="287" t="str">
        <f t="shared" si="16"/>
        <v>ok</v>
      </c>
      <c r="BE67" s="287" t="str">
        <f t="shared" si="16"/>
        <v>ok</v>
      </c>
      <c r="BF67" s="287" t="str">
        <f t="shared" si="16"/>
        <v>ok</v>
      </c>
      <c r="BG67" s="287" t="str">
        <f t="shared" si="16"/>
        <v>ok</v>
      </c>
      <c r="BH67" s="287" t="str">
        <f t="shared" si="16"/>
        <v>ok</v>
      </c>
      <c r="BI67" s="287" t="str">
        <f t="shared" si="16"/>
        <v>ok</v>
      </c>
      <c r="BJ67" s="287" t="str">
        <f t="shared" si="16"/>
        <v>ok</v>
      </c>
      <c r="BK67" s="287" t="str">
        <f t="shared" si="16"/>
        <v>ok</v>
      </c>
      <c r="BL67" s="287" t="str">
        <f>IF(BL64&lt;&gt;+CM92+CN92,"error","ok")</f>
        <v>ok</v>
      </c>
      <c r="BM67" s="287" t="str">
        <f t="shared" ref="BM67:CE67" si="17">IF(BM64&lt;&gt;+CO92,"error","ok")</f>
        <v>ok</v>
      </c>
      <c r="BN67" s="287" t="str">
        <f t="shared" si="17"/>
        <v>ok</v>
      </c>
      <c r="BO67" s="287" t="str">
        <f t="shared" si="17"/>
        <v>ok</v>
      </c>
      <c r="BP67" s="287" t="str">
        <f t="shared" si="17"/>
        <v>ok</v>
      </c>
      <c r="BQ67" s="287" t="str">
        <f t="shared" si="17"/>
        <v>ok</v>
      </c>
      <c r="BR67" s="287" t="str">
        <f t="shared" si="17"/>
        <v>ok</v>
      </c>
      <c r="BS67" s="287" t="str">
        <f t="shared" si="17"/>
        <v>ok</v>
      </c>
      <c r="BT67" s="287" t="str">
        <f t="shared" si="17"/>
        <v>ok</v>
      </c>
      <c r="BU67" s="287" t="str">
        <f t="shared" si="17"/>
        <v>ok</v>
      </c>
      <c r="BV67" s="287" t="str">
        <f t="shared" si="17"/>
        <v>ok</v>
      </c>
      <c r="BW67" s="287" t="str">
        <f t="shared" si="17"/>
        <v>ok</v>
      </c>
      <c r="BX67" s="287" t="str">
        <f t="shared" si="17"/>
        <v>ok</v>
      </c>
      <c r="BY67" s="287" t="str">
        <f t="shared" si="17"/>
        <v>ok</v>
      </c>
      <c r="BZ67" s="287" t="str">
        <f t="shared" si="17"/>
        <v>ok</v>
      </c>
      <c r="CA67" s="287" t="str">
        <f t="shared" si="17"/>
        <v>ok</v>
      </c>
      <c r="CB67" s="287" t="str">
        <f t="shared" si="17"/>
        <v>ok</v>
      </c>
      <c r="CC67" s="287" t="str">
        <f t="shared" si="17"/>
        <v>ok</v>
      </c>
      <c r="CD67" s="287" t="str">
        <f t="shared" si="17"/>
        <v>ok</v>
      </c>
      <c r="CE67" s="287" t="str">
        <f t="shared" si="17"/>
        <v>ok</v>
      </c>
      <c r="CF67" s="287" t="str">
        <f>IF(CF64&lt;&gt;SUM(DH92:DK92),"error","ok")</f>
        <v>ok</v>
      </c>
      <c r="CG67" s="287" t="str">
        <f>IF(CG64&lt;&gt;+DL92,"error","ok")</f>
        <v>ok</v>
      </c>
      <c r="CH67" s="287" t="str">
        <f>IF(CH64&lt;&gt;+DM92+DN92,"error","ok")</f>
        <v>ok</v>
      </c>
      <c r="CI67" s="287" t="str">
        <f>IF(CI64&lt;&gt;DO92,"error","ok")</f>
        <v>ok</v>
      </c>
      <c r="CJ67" s="287" t="str">
        <f>IF(CJ64&lt;&gt;SUM(DP92:ED92),"error","ok")</f>
        <v>ok</v>
      </c>
      <c r="CK67" s="287" t="str">
        <f>IF(CK64&lt;&gt;EE92,"error","ok")</f>
        <v>ok</v>
      </c>
      <c r="CL67" s="287" t="str">
        <f>IF(CL64&lt;&gt;EF92,"error","ok")</f>
        <v>ok</v>
      </c>
      <c r="CM67" s="287" t="str">
        <f>IF(CM64&lt;&gt;SUM(EG92:EI92),"error","ok")</f>
        <v>ok</v>
      </c>
      <c r="CN67" s="287" t="str">
        <f>IF(CN64&lt;&gt;SUM(EJ92:EK92),"error","ok")</f>
        <v>ok</v>
      </c>
      <c r="CO67" s="287" t="str">
        <f>IF(CO64&lt;&gt;EL92,"error","ok")</f>
        <v>ok</v>
      </c>
      <c r="CP67" s="287" t="str">
        <f>IF(CP64&lt;&gt;SUM(EM92:EO92),"error","ok")</f>
        <v>ok</v>
      </c>
      <c r="CQ67" s="287" t="str">
        <f>IF(CQ64&lt;&gt;EP92,"error","ok")</f>
        <v>ok</v>
      </c>
      <c r="CR67" s="287" t="str">
        <f>IF(CR64&lt;&gt;EQ92,"error","ok")</f>
        <v>ok</v>
      </c>
      <c r="CS67" s="287" t="str">
        <f>IF(CS64&lt;&gt;ER92,"error","ok")</f>
        <v>ok</v>
      </c>
      <c r="FH67" s="46"/>
      <c r="FI67" s="46"/>
    </row>
    <row r="68" spans="1:165" ht="15.75" thickBot="1">
      <c r="A68" s="102" t="s">
        <v>88</v>
      </c>
      <c r="B68" s="102"/>
    </row>
    <row r="69" spans="1:165" ht="21" customHeight="1" thickBot="1">
      <c r="A69" s="543" t="s">
        <v>1</v>
      </c>
      <c r="B69" s="544"/>
      <c r="C69" s="544"/>
      <c r="D69" s="545"/>
      <c r="E69" s="610" t="str">
        <f>+E41</f>
        <v>Conceptos  de  Costos  Directos  Minoristas  del  Modelo</v>
      </c>
      <c r="F69" s="611"/>
      <c r="G69" s="611"/>
      <c r="H69" s="611"/>
      <c r="I69" s="611"/>
      <c r="J69" s="611"/>
      <c r="K69" s="611"/>
      <c r="L69" s="611"/>
      <c r="M69" s="611"/>
      <c r="N69" s="611"/>
      <c r="O69" s="611"/>
      <c r="P69" s="611"/>
      <c r="Q69" s="611"/>
      <c r="R69" s="611"/>
      <c r="S69" s="611"/>
      <c r="T69" s="611"/>
      <c r="U69" s="611"/>
      <c r="V69" s="611"/>
      <c r="W69" s="611"/>
      <c r="X69" s="611"/>
      <c r="Y69" s="611"/>
      <c r="Z69" s="611"/>
      <c r="AA69" s="611"/>
      <c r="AB69" s="611"/>
      <c r="AC69" s="611"/>
      <c r="AD69" s="611"/>
      <c r="AE69" s="611"/>
      <c r="AF69" s="611"/>
      <c r="AG69" s="611"/>
      <c r="AH69" s="611"/>
      <c r="AI69" s="611"/>
      <c r="AJ69" s="611"/>
      <c r="AK69" s="611"/>
      <c r="AL69" s="611"/>
      <c r="AM69" s="611"/>
      <c r="AN69" s="611"/>
      <c r="AO69" s="611"/>
      <c r="AP69" s="611"/>
      <c r="AQ69" s="611"/>
      <c r="AR69" s="611"/>
      <c r="AS69" s="611"/>
      <c r="AT69" s="611"/>
      <c r="AU69" s="611"/>
      <c r="AV69" s="611"/>
      <c r="AW69" s="611"/>
      <c r="AX69" s="611"/>
      <c r="AY69" s="611"/>
      <c r="AZ69" s="611"/>
      <c r="BA69" s="611"/>
      <c r="BB69" s="611"/>
      <c r="BC69" s="611"/>
      <c r="BD69" s="611"/>
      <c r="BE69" s="611"/>
      <c r="BF69" s="611"/>
      <c r="BG69" s="611"/>
      <c r="BH69" s="611"/>
      <c r="BI69" s="611"/>
      <c r="BJ69" s="611"/>
      <c r="BK69" s="611"/>
      <c r="BL69" s="611"/>
      <c r="BM69" s="611"/>
      <c r="BN69" s="611"/>
      <c r="BO69" s="611"/>
      <c r="BP69" s="611"/>
      <c r="BQ69" s="611"/>
      <c r="BR69" s="611"/>
      <c r="BS69" s="611"/>
      <c r="BT69" s="611"/>
      <c r="BU69" s="611"/>
      <c r="BV69" s="611"/>
      <c r="BW69" s="611"/>
      <c r="BX69" s="611"/>
      <c r="BY69" s="611"/>
      <c r="BZ69" s="611"/>
      <c r="CA69" s="611"/>
      <c r="CB69" s="611"/>
      <c r="CC69" s="611"/>
      <c r="CD69" s="611"/>
      <c r="CE69" s="611"/>
      <c r="CF69" s="611"/>
      <c r="CG69" s="611"/>
      <c r="CH69" s="611"/>
      <c r="CI69" s="611"/>
      <c r="CJ69" s="611"/>
      <c r="CK69" s="611"/>
      <c r="CL69" s="611"/>
      <c r="CM69" s="611"/>
      <c r="CN69" s="611"/>
      <c r="CO69" s="611"/>
      <c r="CP69" s="611"/>
      <c r="CQ69" s="611"/>
      <c r="CR69" s="611"/>
      <c r="CS69" s="611"/>
      <c r="CT69" s="611"/>
      <c r="CU69" s="611"/>
      <c r="CV69" s="611"/>
      <c r="CW69" s="611"/>
      <c r="CX69" s="611"/>
      <c r="CY69" s="611"/>
      <c r="CZ69" s="611"/>
      <c r="DA69" s="611"/>
      <c r="DB69" s="611"/>
      <c r="DC69" s="611"/>
      <c r="DD69" s="611"/>
      <c r="DE69" s="611"/>
      <c r="DF69" s="611"/>
      <c r="DG69" s="612"/>
      <c r="DH69" s="661" t="s">
        <v>79</v>
      </c>
      <c r="DI69" s="662"/>
      <c r="DJ69" s="662"/>
      <c r="DK69" s="662"/>
      <c r="DL69" s="662"/>
      <c r="DM69" s="662"/>
      <c r="DN69" s="662"/>
      <c r="DO69" s="662"/>
      <c r="DP69" s="662"/>
      <c r="DQ69" s="662"/>
      <c r="DR69" s="662"/>
      <c r="DS69" s="662"/>
      <c r="DT69" s="662"/>
      <c r="DU69" s="662"/>
      <c r="DV69" s="662"/>
      <c r="DW69" s="662"/>
      <c r="DX69" s="662"/>
      <c r="DY69" s="662"/>
      <c r="DZ69" s="662"/>
      <c r="EA69" s="662"/>
      <c r="EB69" s="662"/>
      <c r="EC69" s="662"/>
      <c r="ED69" s="662"/>
      <c r="EE69" s="662"/>
      <c r="EF69" s="662"/>
      <c r="EG69" s="662"/>
      <c r="EH69" s="662"/>
      <c r="EI69" s="662"/>
      <c r="EJ69" s="662"/>
      <c r="EK69" s="662"/>
      <c r="EL69" s="662"/>
      <c r="EM69" s="662"/>
      <c r="EN69" s="662"/>
      <c r="EO69" s="662"/>
      <c r="EP69" s="662"/>
      <c r="EQ69" s="662"/>
      <c r="ER69" s="663"/>
      <c r="ES69" s="525" t="s">
        <v>51</v>
      </c>
    </row>
    <row r="70" spans="1:165" ht="18.95" customHeight="1">
      <c r="A70" s="604"/>
      <c r="B70" s="605"/>
      <c r="C70" s="605"/>
      <c r="D70" s="606"/>
      <c r="E70" s="592" t="str">
        <f>+E42</f>
        <v>FIJO VOZ</v>
      </c>
      <c r="F70" s="593"/>
      <c r="G70" s="593"/>
      <c r="H70" s="593"/>
      <c r="I70" s="593"/>
      <c r="J70" s="593"/>
      <c r="K70" s="593"/>
      <c r="L70" s="593"/>
      <c r="M70" s="593"/>
      <c r="N70" s="593"/>
      <c r="O70" s="593"/>
      <c r="P70" s="593"/>
      <c r="Q70" s="593"/>
      <c r="R70" s="593"/>
      <c r="S70" s="594"/>
      <c r="T70" s="592" t="str">
        <f>+M42</f>
        <v>MOVIL VOZ</v>
      </c>
      <c r="U70" s="593"/>
      <c r="V70" s="593"/>
      <c r="W70" s="593"/>
      <c r="X70" s="593"/>
      <c r="Y70" s="593"/>
      <c r="Z70" s="593"/>
      <c r="AA70" s="593"/>
      <c r="AB70" s="593"/>
      <c r="AC70" s="593"/>
      <c r="AD70" s="593"/>
      <c r="AE70" s="593"/>
      <c r="AF70" s="593"/>
      <c r="AG70" s="593"/>
      <c r="AH70" s="593"/>
      <c r="AI70" s="593"/>
      <c r="AJ70" s="593"/>
      <c r="AK70" s="593"/>
      <c r="AL70" s="593"/>
      <c r="AM70" s="593"/>
      <c r="AN70" s="593"/>
      <c r="AO70" s="593"/>
      <c r="AP70" s="594"/>
      <c r="AQ70" s="592" t="str">
        <f>+Y42</f>
        <v>LARGA DISTANCIA</v>
      </c>
      <c r="AR70" s="593"/>
      <c r="AS70" s="593"/>
      <c r="AT70" s="593"/>
      <c r="AU70" s="593"/>
      <c r="AV70" s="593"/>
      <c r="AW70" s="593"/>
      <c r="AX70" s="593"/>
      <c r="AY70" s="593"/>
      <c r="AZ70" s="593"/>
      <c r="BA70" s="593"/>
      <c r="BB70" s="593"/>
      <c r="BC70" s="593"/>
      <c r="BD70" s="593"/>
      <c r="BE70" s="593"/>
      <c r="BF70" s="594"/>
      <c r="BG70" s="592" t="str">
        <f>+AF42</f>
        <v>INTERNET FIJO</v>
      </c>
      <c r="BH70" s="593"/>
      <c r="BI70" s="593"/>
      <c r="BJ70" s="593"/>
      <c r="BK70" s="593"/>
      <c r="BL70" s="593"/>
      <c r="BM70" s="593"/>
      <c r="BN70" s="594"/>
      <c r="BO70" s="592" t="str">
        <f>+AN42</f>
        <v>INTERNET MOVIL</v>
      </c>
      <c r="BP70" s="593"/>
      <c r="BQ70" s="593"/>
      <c r="BR70" s="593"/>
      <c r="BS70" s="593"/>
      <c r="BT70" s="593"/>
      <c r="BU70" s="593"/>
      <c r="BV70" s="593"/>
      <c r="BW70" s="593"/>
      <c r="BX70" s="593"/>
      <c r="BY70" s="593"/>
      <c r="BZ70" s="594"/>
      <c r="CA70" s="592" t="str">
        <f>+AZ42</f>
        <v>TELEVISION POR SUSCRIPCION</v>
      </c>
      <c r="CB70" s="593"/>
      <c r="CC70" s="593"/>
      <c r="CD70" s="593"/>
      <c r="CE70" s="593"/>
      <c r="CF70" s="593"/>
      <c r="CG70" s="593"/>
      <c r="CH70" s="593"/>
      <c r="CI70" s="593"/>
      <c r="CJ70" s="593"/>
      <c r="CK70" s="593"/>
      <c r="CL70" s="594"/>
      <c r="CM70" s="592" t="str">
        <f>+BL42</f>
        <v>MENSAJERÍA SMS</v>
      </c>
      <c r="CN70" s="593"/>
      <c r="CO70" s="593"/>
      <c r="CP70" s="593"/>
      <c r="CQ70" s="593"/>
      <c r="CR70" s="593"/>
      <c r="CS70" s="593"/>
      <c r="CT70" s="593"/>
      <c r="CU70" s="593"/>
      <c r="CV70" s="593"/>
      <c r="CW70" s="593"/>
      <c r="CX70" s="593"/>
      <c r="CY70" s="594"/>
      <c r="CZ70" s="592" t="str">
        <f>+BX42</f>
        <v>EQUIPOS</v>
      </c>
      <c r="DA70" s="593"/>
      <c r="DB70" s="593"/>
      <c r="DC70" s="593"/>
      <c r="DD70" s="593"/>
      <c r="DE70" s="593"/>
      <c r="DF70" s="593"/>
      <c r="DG70" s="594"/>
      <c r="DH70" s="595" t="str">
        <f>+CF42</f>
        <v>FIJO MAYORISTA</v>
      </c>
      <c r="DI70" s="596"/>
      <c r="DJ70" s="596"/>
      <c r="DK70" s="596"/>
      <c r="DL70" s="596"/>
      <c r="DM70" s="596"/>
      <c r="DN70" s="596"/>
      <c r="DO70" s="597"/>
      <c r="DP70" s="595" t="str">
        <f>+CJ42</f>
        <v>MOVIL MAYORISTA</v>
      </c>
      <c r="DQ70" s="596"/>
      <c r="DR70" s="596"/>
      <c r="DS70" s="596"/>
      <c r="DT70" s="596"/>
      <c r="DU70" s="596"/>
      <c r="DV70" s="596"/>
      <c r="DW70" s="596"/>
      <c r="DX70" s="596"/>
      <c r="DY70" s="596"/>
      <c r="DZ70" s="596"/>
      <c r="EA70" s="596"/>
      <c r="EB70" s="596"/>
      <c r="EC70" s="596"/>
      <c r="ED70" s="596"/>
      <c r="EE70" s="596"/>
      <c r="EF70" s="597"/>
      <c r="EG70" s="595" t="str">
        <f>+CM42</f>
        <v>LD MAYORISTA</v>
      </c>
      <c r="EH70" s="596"/>
      <c r="EI70" s="596"/>
      <c r="EJ70" s="596"/>
      <c r="EK70" s="596"/>
      <c r="EL70" s="597"/>
      <c r="EM70" s="595" t="str">
        <f>+CP42</f>
        <v>PORTADOR</v>
      </c>
      <c r="EN70" s="596"/>
      <c r="EO70" s="596"/>
      <c r="EP70" s="596"/>
      <c r="EQ70" s="596"/>
      <c r="ER70" s="597"/>
      <c r="ES70" s="526"/>
    </row>
    <row r="71" spans="1:165" ht="33" customHeight="1">
      <c r="A71" s="607"/>
      <c r="B71" s="608"/>
      <c r="C71" s="608"/>
      <c r="D71" s="609"/>
      <c r="E71" s="598" t="str">
        <f>+E43</f>
        <v xml:space="preserve">Interconexión </v>
      </c>
      <c r="F71" s="599"/>
      <c r="G71" s="599"/>
      <c r="H71" s="599" t="str">
        <f>+F43</f>
        <v>Costos de red núcleo</v>
      </c>
      <c r="I71" s="599"/>
      <c r="J71" s="599" t="str">
        <f>+G43</f>
        <v>Costos de red transmisión</v>
      </c>
      <c r="K71" s="599"/>
      <c r="L71" s="599" t="str">
        <f>+H43</f>
        <v>Costos de red conmutación</v>
      </c>
      <c r="M71" s="599"/>
      <c r="N71" s="599" t="str">
        <f>+I43</f>
        <v>Costos de red acceso</v>
      </c>
      <c r="O71" s="599"/>
      <c r="P71" s="599"/>
      <c r="Q71" s="600" t="str">
        <f>+J43</f>
        <v>Arrendamiento Infraestructura Activa</v>
      </c>
      <c r="R71" s="600" t="str">
        <f>+K43</f>
        <v>Arrendamiento Infraestructura Pasiva</v>
      </c>
      <c r="S71" s="588" t="str">
        <f>+L43</f>
        <v xml:space="preserve">Otros Costos asociados al ingreso minorista </v>
      </c>
      <c r="T71" s="584" t="str">
        <f>+M43</f>
        <v xml:space="preserve">Interconexión </v>
      </c>
      <c r="U71" s="585"/>
      <c r="V71" s="585"/>
      <c r="W71" s="586"/>
      <c r="X71" s="587" t="str">
        <f>+N43</f>
        <v>Roaming Internacional Outbound</v>
      </c>
      <c r="Y71" s="585"/>
      <c r="Z71" s="586"/>
      <c r="AA71" s="587" t="str">
        <f>+Q43</f>
        <v>Costos de red núcleo</v>
      </c>
      <c r="AB71" s="585"/>
      <c r="AC71" s="586"/>
      <c r="AD71" s="587" t="str">
        <f>+R43</f>
        <v>Costos de red transmisión</v>
      </c>
      <c r="AE71" s="585"/>
      <c r="AF71" s="586"/>
      <c r="AG71" s="587" t="str">
        <f>+S43</f>
        <v>Costos de red conmutación</v>
      </c>
      <c r="AH71" s="585"/>
      <c r="AI71" s="586"/>
      <c r="AJ71" s="587" t="str">
        <f>+T43</f>
        <v>Costos de red acceso</v>
      </c>
      <c r="AK71" s="585"/>
      <c r="AL71" s="586"/>
      <c r="AM71" s="571" t="str">
        <f>+U43</f>
        <v>Roaming Automático Nacional</v>
      </c>
      <c r="AN71" s="571" t="str">
        <f>+V43</f>
        <v>Arrendamiento Infraestructura Activa</v>
      </c>
      <c r="AO71" s="571" t="str">
        <f>+W43</f>
        <v>Arrendamiento Infraestructura Pasiva</v>
      </c>
      <c r="AP71" s="588" t="str">
        <f>+X43</f>
        <v xml:space="preserve">Otros Costos asociados al ingreso minorista </v>
      </c>
      <c r="AQ71" s="584" t="str">
        <f>+Y43</f>
        <v xml:space="preserve">Interconexión </v>
      </c>
      <c r="AR71" s="586"/>
      <c r="AS71" s="613" t="str">
        <f>+Z43</f>
        <v>Carrier Internacional</v>
      </c>
      <c r="AT71" s="587" t="str">
        <f>+AA43</f>
        <v>Costos de red núcleo</v>
      </c>
      <c r="AU71" s="585"/>
      <c r="AV71" s="586"/>
      <c r="AW71" s="587" t="str">
        <f>+AB43</f>
        <v>Costos de red transmisión</v>
      </c>
      <c r="AX71" s="585"/>
      <c r="AY71" s="586"/>
      <c r="AZ71" s="587" t="str">
        <f>+AC43</f>
        <v>Costos de red conmutación</v>
      </c>
      <c r="BA71" s="585"/>
      <c r="BB71" s="586"/>
      <c r="BC71" s="587" t="str">
        <f>+AD43</f>
        <v>Costos de red acceso</v>
      </c>
      <c r="BD71" s="585"/>
      <c r="BE71" s="586"/>
      <c r="BF71" s="588" t="str">
        <f>+'2.7, 2.8, 2.9 LD'!S12</f>
        <v>Otros costos asociados al ingreso minorista</v>
      </c>
      <c r="BG71" s="584" t="str">
        <f>+AF43</f>
        <v>Costos Directos Residencial y Corporativo</v>
      </c>
      <c r="BH71" s="585"/>
      <c r="BI71" s="585"/>
      <c r="BJ71" s="585"/>
      <c r="BK71" s="585"/>
      <c r="BL71" s="585"/>
      <c r="BM71" s="586"/>
      <c r="BN71" s="290" t="str">
        <f>+AM43</f>
        <v>Costos Segmento Corporativo</v>
      </c>
      <c r="BO71" s="584" t="str">
        <f>+AN43</f>
        <v>Roaming Internacional  Outbound</v>
      </c>
      <c r="BP71" s="585"/>
      <c r="BQ71" s="586"/>
      <c r="BR71" s="571" t="str">
        <f t="shared" ref="BR71:BZ71" si="18">+AQ43</f>
        <v>Derecho proveedores de aplicaciones</v>
      </c>
      <c r="BS71" s="571" t="str">
        <f t="shared" si="18"/>
        <v>Costos de red núcleo</v>
      </c>
      <c r="BT71" s="571" t="str">
        <f t="shared" si="18"/>
        <v>Costos de red transmisión</v>
      </c>
      <c r="BU71" s="571" t="str">
        <f t="shared" si="18"/>
        <v>Costos de red conmutación</v>
      </c>
      <c r="BV71" s="571" t="str">
        <f t="shared" si="18"/>
        <v>Costos de red acceso</v>
      </c>
      <c r="BW71" s="571" t="str">
        <f t="shared" si="18"/>
        <v>Roaming Automático Nacional</v>
      </c>
      <c r="BX71" s="571" t="str">
        <f t="shared" si="18"/>
        <v>Arrendamiento de Infraestructura Activa</v>
      </c>
      <c r="BY71" s="571" t="str">
        <f t="shared" si="18"/>
        <v>Arrendamiento de Infraestructura Pasiva</v>
      </c>
      <c r="BZ71" s="588" t="str">
        <f t="shared" si="18"/>
        <v xml:space="preserve"> Otros costos asociados al ingreso minorista </v>
      </c>
      <c r="CA71" s="590" t="str">
        <f>+AZ43</f>
        <v>Transporte</v>
      </c>
      <c r="CB71" s="571" t="str">
        <f t="shared" ref="CB71:CH71" si="19">+BA43</f>
        <v>Costos de red núcleo</v>
      </c>
      <c r="CC71" s="571" t="str">
        <f t="shared" si="19"/>
        <v>Costos de red transmisión</v>
      </c>
      <c r="CD71" s="571" t="str">
        <f t="shared" si="19"/>
        <v>Costos de red conmutación</v>
      </c>
      <c r="CE71" s="571" t="str">
        <f t="shared" si="19"/>
        <v>Costos de red acceso (Instalación)</v>
      </c>
      <c r="CF71" s="571" t="str">
        <f t="shared" si="19"/>
        <v>Arrendamiento de infraestructura Activa</v>
      </c>
      <c r="CG71" s="571" t="str">
        <f t="shared" si="19"/>
        <v xml:space="preserve">Arrendamiento de infraestructura Pasiva </v>
      </c>
      <c r="CH71" s="587" t="str">
        <f t="shared" si="19"/>
        <v>Adquisición de contenidos y costos Programación</v>
      </c>
      <c r="CI71" s="585"/>
      <c r="CJ71" s="585"/>
      <c r="CK71" s="586"/>
      <c r="CL71" s="588" t="str">
        <f>+BK43</f>
        <v>Otros costos asociados al ingreso minorista</v>
      </c>
      <c r="CM71" s="584" t="str">
        <f>+BL43</f>
        <v xml:space="preserve">Interconexión </v>
      </c>
      <c r="CN71" s="586"/>
      <c r="CO71" s="587" t="str">
        <f>+BM43</f>
        <v>Roaming Internacional Outbound</v>
      </c>
      <c r="CP71" s="585"/>
      <c r="CQ71" s="586"/>
      <c r="CR71" s="571" t="str">
        <f t="shared" ref="CR71:CY71" si="20">+BP43</f>
        <v>Costos de red núcleo</v>
      </c>
      <c r="CS71" s="571" t="str">
        <f t="shared" si="20"/>
        <v>Costos de red transmisión</v>
      </c>
      <c r="CT71" s="571" t="str">
        <f t="shared" si="20"/>
        <v>Costos de red conmutación</v>
      </c>
      <c r="CU71" s="571" t="str">
        <f t="shared" si="20"/>
        <v>Costos de red acceso</v>
      </c>
      <c r="CV71" s="571" t="str">
        <f t="shared" si="20"/>
        <v>Roaming Automático Nacional</v>
      </c>
      <c r="CW71" s="571" t="str">
        <f t="shared" si="20"/>
        <v>Arrendamiento Infraestructura Activa</v>
      </c>
      <c r="CX71" s="571" t="str">
        <f t="shared" si="20"/>
        <v>Arrendamiento Infraestructura Pasiva</v>
      </c>
      <c r="CY71" s="588" t="str">
        <f t="shared" si="20"/>
        <v>Otros Costos asociados al ingreso minorista</v>
      </c>
      <c r="CZ71" s="584" t="str">
        <f>+BX43</f>
        <v>Compra de Equipos Acceso a internet</v>
      </c>
      <c r="DA71" s="585"/>
      <c r="DB71" s="586"/>
      <c r="DC71" s="587" t="str">
        <f>+CA43</f>
        <v xml:space="preserve">Compra de Equipos móviles </v>
      </c>
      <c r="DD71" s="586"/>
      <c r="DE71" s="587" t="str">
        <f>+CC43</f>
        <v>Compra de equipos TV</v>
      </c>
      <c r="DF71" s="586"/>
      <c r="DG71" s="588" t="str">
        <f>+CE43</f>
        <v>Otros Costos asociados al ingreso minorista</v>
      </c>
      <c r="DH71" s="580" t="str">
        <f>+CF43</f>
        <v xml:space="preserve">Costos para servicios Mayoristas </v>
      </c>
      <c r="DI71" s="582"/>
      <c r="DJ71" s="582"/>
      <c r="DK71" s="581"/>
      <c r="DL71" s="573" t="str">
        <f>+CG43</f>
        <v>Arrendamiento Infraestructura Activa</v>
      </c>
      <c r="DM71" s="580" t="str">
        <f>+CH43</f>
        <v>Arrendamiento Infraestructura Pasiva</v>
      </c>
      <c r="DN71" s="581"/>
      <c r="DO71" s="575" t="str">
        <f>+CI43</f>
        <v xml:space="preserve">Otros Costos asociados al ingreso mayorista </v>
      </c>
      <c r="DP71" s="580" t="str">
        <f>+CJ43</f>
        <v xml:space="preserve">Costos para servicios Mayoristas </v>
      </c>
      <c r="DQ71" s="582"/>
      <c r="DR71" s="582"/>
      <c r="DS71" s="582"/>
      <c r="DT71" s="582"/>
      <c r="DU71" s="582"/>
      <c r="DV71" s="582"/>
      <c r="DW71" s="582"/>
      <c r="DX71" s="582"/>
      <c r="DY71" s="582"/>
      <c r="DZ71" s="582"/>
      <c r="EA71" s="582"/>
      <c r="EB71" s="582"/>
      <c r="EC71" s="582"/>
      <c r="ED71" s="581"/>
      <c r="EE71" s="573" t="str">
        <f>+CK43</f>
        <v>Arrendamiento de la infraestructura Pasiva</v>
      </c>
      <c r="EF71" s="575" t="str">
        <f>+CL43</f>
        <v xml:space="preserve">Otros Costos asociados al ingreso mayorista </v>
      </c>
      <c r="EG71" s="583" t="str">
        <f>+CM43</f>
        <v>Interconexión</v>
      </c>
      <c r="EH71" s="582"/>
      <c r="EI71" s="581"/>
      <c r="EJ71" s="580" t="str">
        <f>+'2.31, 2.32, 2.33 LD  MAYORISTA'!G15</f>
        <v xml:space="preserve">Costos para servicios Mayoristas </v>
      </c>
      <c r="EK71" s="581"/>
      <c r="EL71" s="575" t="str">
        <f>+'2.31, 2.32, 2.33 LD  MAYORISTA'!I15</f>
        <v>Otros Costos asociados al ingreso mayorista</v>
      </c>
      <c r="EM71" s="583" t="str">
        <f>+'2.34, 2.35, 2.36 PORTADOR'!D13</f>
        <v xml:space="preserve">Costos para servicios Mayoristas </v>
      </c>
      <c r="EN71" s="582"/>
      <c r="EO71" s="581"/>
      <c r="EP71" s="573" t="str">
        <f>+'2.34, 2.35, 2.36 PORTADOR'!G13</f>
        <v>Arrendamiento Infraestructura Activa</v>
      </c>
      <c r="EQ71" s="573" t="str">
        <f>+'2.34, 2.35, 2.36 PORTADOR'!H13</f>
        <v>Arrendamiento Infraestructura Pasiva</v>
      </c>
      <c r="ER71" s="575" t="str">
        <f>+'2.34, 2.35, 2.36 PORTADOR'!I13</f>
        <v>Otros Costos asociados al ingreso mayorista</v>
      </c>
      <c r="ES71" s="526"/>
    </row>
    <row r="72" spans="1:165" ht="60" customHeight="1" thickBot="1">
      <c r="A72" s="629" t="s">
        <v>84</v>
      </c>
      <c r="B72" s="630"/>
      <c r="C72" s="630"/>
      <c r="D72" s="631"/>
      <c r="E72" s="113" t="str">
        <f>+'2.1, 2.2, 2.3 FIJO VOZ'!D12</f>
        <v xml:space="preserve">Arrendamiento de espacio </v>
      </c>
      <c r="F72" s="110" t="str">
        <f>+'2.1, 2.2, 2.3 FIJO VOZ'!E12</f>
        <v>Cargo de Acceso Terminación Fijo - Fijo</v>
      </c>
      <c r="G72" s="110" t="str">
        <f>+'2.1, 2.2, 2.3 FIJO VOZ'!F12</f>
        <v>Cargo de Acceso Terminación Fijo - Móvil</v>
      </c>
      <c r="H72" s="110" t="str">
        <f>+'2.1, 2.2, 2.3 FIJO VOZ'!G12</f>
        <v xml:space="preserve">Local </v>
      </c>
      <c r="I72" s="245" t="str">
        <f>+'2.1, 2.2, 2.3 FIJO VOZ'!H12</f>
        <v>Fijo- móvil</v>
      </c>
      <c r="J72" s="110" t="str">
        <f>+'2.1, 2.2, 2.3 FIJO VOZ'!I12</f>
        <v xml:space="preserve">Local </v>
      </c>
      <c r="K72" s="245" t="str">
        <f>+'2.1, 2.2, 2.3 FIJO VOZ'!J12</f>
        <v>Fijo - móvil</v>
      </c>
      <c r="L72" s="110" t="str">
        <f>+'2.1, 2.2, 2.3 FIJO VOZ'!K12</f>
        <v xml:space="preserve">Local </v>
      </c>
      <c r="M72" s="245" t="str">
        <f>+'2.1, 2.2, 2.3 FIJO VOZ'!L12</f>
        <v>Fijo - móvil</v>
      </c>
      <c r="N72" s="110" t="str">
        <f>+'2.1, 2.2, 2.3 FIJO VOZ'!M12</f>
        <v xml:space="preserve">Local </v>
      </c>
      <c r="O72" s="245" t="str">
        <f>+'2.1, 2.2, 2.3 FIJO VOZ'!N12</f>
        <v>Fijo - móvil</v>
      </c>
      <c r="P72" s="245" t="str">
        <f>+'2.1, 2.2, 2.3 FIJO VOZ'!O12</f>
        <v>Instalación</v>
      </c>
      <c r="Q72" s="637"/>
      <c r="R72" s="637"/>
      <c r="S72" s="626"/>
      <c r="T72" s="113" t="str">
        <f>+'2.4, 2.5, 2.6 MOVIL VOZ '!D13</f>
        <v xml:space="preserve">Arrendamiento de espacio </v>
      </c>
      <c r="U72" s="110" t="str">
        <f>+'2.4, 2.5, 2.6 MOVIL VOZ '!E13</f>
        <v>Cargo de Acceso Terminación Móvil - Móvil</v>
      </c>
      <c r="V72" s="110" t="str">
        <f>+'2.4, 2.5, 2.6 MOVIL VOZ '!F13</f>
        <v>Cargo de Acceso Terminación fijo - móvil *</v>
      </c>
      <c r="W72" s="110" t="str">
        <f>+'2.4, 2.5, 2.6 MOVIL VOZ '!G13</f>
        <v>Cargo de Acceso Terminación Móvil - Fijo</v>
      </c>
      <c r="X72" s="110" t="str">
        <f>+N44</f>
        <v>Clearing house</v>
      </c>
      <c r="Y72" s="110" t="str">
        <f>+O44</f>
        <v>Pago al operador visitado</v>
      </c>
      <c r="Z72" s="110" t="str">
        <f>+P44</f>
        <v>Otros</v>
      </c>
      <c r="AA72" s="110" t="str">
        <f>+'2.4, 2.5, 2.6 MOVIL VOZ '!K13</f>
        <v>Móvil - Móvil</v>
      </c>
      <c r="AB72" s="110" t="str">
        <f>+'2.4, 2.5, 2.6 MOVIL VOZ '!L13</f>
        <v>Fijo - Móvil *</v>
      </c>
      <c r="AC72" s="110" t="str">
        <f>+'2.4, 2.5, 2.6 MOVIL VOZ '!M13</f>
        <v>Móvil - Fijo</v>
      </c>
      <c r="AD72" s="110" t="str">
        <f>+'2.4, 2.5, 2.6 MOVIL VOZ '!N13</f>
        <v>Móvil - Móvil</v>
      </c>
      <c r="AE72" s="110" t="str">
        <f>+'2.4, 2.5, 2.6 MOVIL VOZ '!O13</f>
        <v>Fijo - Móvil *</v>
      </c>
      <c r="AF72" s="110" t="str">
        <f>+'2.4, 2.5, 2.6 MOVIL VOZ '!P13</f>
        <v>Móvil - Fijo</v>
      </c>
      <c r="AG72" s="110" t="str">
        <f>+'2.4, 2.5, 2.6 MOVIL VOZ '!Q13</f>
        <v>Móvil - Móvil</v>
      </c>
      <c r="AH72" s="110" t="str">
        <f>+'2.4, 2.5, 2.6 MOVIL VOZ '!R13</f>
        <v>Fijo - Móvil *</v>
      </c>
      <c r="AI72" s="110" t="str">
        <f>+'2.4, 2.5, 2.6 MOVIL VOZ '!S13</f>
        <v>Móvil - Fijo</v>
      </c>
      <c r="AJ72" s="110" t="str">
        <f>+'2.4, 2.5, 2.6 MOVIL VOZ '!T13</f>
        <v>Móvil - Móvil</v>
      </c>
      <c r="AK72" s="110" t="str">
        <f>+'2.4, 2.5, 2.6 MOVIL VOZ '!U13</f>
        <v>Fijo - Móvil *</v>
      </c>
      <c r="AL72" s="110" t="str">
        <f>+'2.4, 2.5, 2.6 MOVIL VOZ '!V13</f>
        <v>Móvil - Fijo</v>
      </c>
      <c r="AM72" s="616"/>
      <c r="AN72" s="616"/>
      <c r="AO72" s="616"/>
      <c r="AP72" s="626"/>
      <c r="AQ72" s="113" t="str">
        <f>+'2.7, 2.8, 2.9 LD'!D13</f>
        <v xml:space="preserve">Arrendamiento de espacio </v>
      </c>
      <c r="AR72" s="110" t="str">
        <f>+'2.7, 2.8, 2.9 LD'!E13</f>
        <v xml:space="preserve">Cargo de Acceso Larga Distancia </v>
      </c>
      <c r="AS72" s="655"/>
      <c r="AT72" s="110" t="str">
        <f>+'2.7, 2.8, 2.9 LD'!G13</f>
        <v>Fijo - Nacional</v>
      </c>
      <c r="AU72" s="110" t="str">
        <f>+'2.7, 2.8, 2.9 LD'!H13</f>
        <v>Fijo - Internacional</v>
      </c>
      <c r="AV72" s="110" t="str">
        <f>+'2.7, 2.8, 2.9 LD'!I13</f>
        <v>Móvil - Internacional</v>
      </c>
      <c r="AW72" s="110" t="str">
        <f>+'2.7, 2.8, 2.9 LD'!J13</f>
        <v>Fijo - Nacional</v>
      </c>
      <c r="AX72" s="110" t="str">
        <f>+'2.7, 2.8, 2.9 LD'!K13</f>
        <v>Fijo - Internacional</v>
      </c>
      <c r="AY72" s="110" t="str">
        <f>+'2.7, 2.8, 2.9 LD'!L13</f>
        <v>Móvil - Internacional</v>
      </c>
      <c r="AZ72" s="110" t="str">
        <f>+'2.7, 2.8, 2.9 LD'!M13</f>
        <v>Fijo - Nacional</v>
      </c>
      <c r="BA72" s="110" t="str">
        <f>+'2.7, 2.8, 2.9 LD'!N13</f>
        <v>Fijo - Internacional</v>
      </c>
      <c r="BB72" s="110" t="str">
        <f>+'2.7, 2.8, 2.9 LD'!O13</f>
        <v>Móvil - Internacional</v>
      </c>
      <c r="BC72" s="110" t="str">
        <f>+'2.7, 2.8, 2.9 LD'!P13</f>
        <v>Fijo - Nacional</v>
      </c>
      <c r="BD72" s="110" t="str">
        <f>+'2.7, 2.8, 2.9 LD'!Q13</f>
        <v>Fijo - Internacional</v>
      </c>
      <c r="BE72" s="110" t="str">
        <f>+'2.7, 2.8, 2.9 LD'!R13</f>
        <v>Móvil - Internacional</v>
      </c>
      <c r="BF72" s="626"/>
      <c r="BG72" s="113" t="str">
        <f>+AF44</f>
        <v>Costos de red núcleo</v>
      </c>
      <c r="BH72" s="110" t="str">
        <f t="shared" ref="BH72:BM72" si="21">+AG44</f>
        <v>Costos de red transmisión</v>
      </c>
      <c r="BI72" s="110" t="str">
        <f t="shared" si="21"/>
        <v>Costos de red conmutación</v>
      </c>
      <c r="BJ72" s="110" t="str">
        <f t="shared" si="21"/>
        <v>Costos de red acceso (Instalación, Conexión)</v>
      </c>
      <c r="BK72" s="110" t="str">
        <f t="shared" si="21"/>
        <v>Arrendamiento de Infraestructura Activa</v>
      </c>
      <c r="BL72" s="110" t="str">
        <f t="shared" si="21"/>
        <v>Arrendamiento de Infraestructura Pasiva</v>
      </c>
      <c r="BM72" s="110" t="str">
        <f t="shared" si="21"/>
        <v xml:space="preserve"> Otros costos asociados al ingreso minorista</v>
      </c>
      <c r="BN72" s="112" t="str">
        <f>+AM44</f>
        <v>Costos directos específicos para Segmento Corporativo</v>
      </c>
      <c r="BO72" s="113" t="str">
        <f>+AN44</f>
        <v>Clearing house</v>
      </c>
      <c r="BP72" s="110" t="str">
        <f>+AO44</f>
        <v>Pago al operador visitado</v>
      </c>
      <c r="BQ72" s="110" t="str">
        <f>+AP44</f>
        <v>Otros asociados Internet Móvil</v>
      </c>
      <c r="BR72" s="616"/>
      <c r="BS72" s="616"/>
      <c r="BT72" s="616"/>
      <c r="BU72" s="616"/>
      <c r="BV72" s="616"/>
      <c r="BW72" s="616"/>
      <c r="BX72" s="616"/>
      <c r="BY72" s="616"/>
      <c r="BZ72" s="626"/>
      <c r="CA72" s="648"/>
      <c r="CB72" s="616"/>
      <c r="CC72" s="616"/>
      <c r="CD72" s="616"/>
      <c r="CE72" s="616"/>
      <c r="CF72" s="616"/>
      <c r="CG72" s="616"/>
      <c r="CH72" s="110" t="str">
        <f>+BG44</f>
        <v>Eventos pague por ver (PPV)</v>
      </c>
      <c r="CI72" s="110" t="str">
        <f>+BH44</f>
        <v>Video por demanda</v>
      </c>
      <c r="CJ72" s="110" t="str">
        <f>+BI44</f>
        <v>Canales Básicos</v>
      </c>
      <c r="CK72" s="110" t="str">
        <f>+BJ44</f>
        <v>Canales Premium</v>
      </c>
      <c r="CL72" s="626"/>
      <c r="CM72" s="113" t="str">
        <f>+'2.19, 2.20, 2.21 SMS'!D14</f>
        <v xml:space="preserve">Arrendamiento de espacio </v>
      </c>
      <c r="CN72" s="110" t="str">
        <f>+'2.19, 2.20, 2.21 SMS'!E14</f>
        <v>Cargo de Acceso SMS</v>
      </c>
      <c r="CO72" s="110" t="str">
        <f>+BM44</f>
        <v>Clearing house</v>
      </c>
      <c r="CP72" s="110" t="str">
        <f>+BN44</f>
        <v>Pago al operador visitado</v>
      </c>
      <c r="CQ72" s="110" t="str">
        <f>+BO44</f>
        <v>Otros</v>
      </c>
      <c r="CR72" s="616"/>
      <c r="CS72" s="616"/>
      <c r="CT72" s="616"/>
      <c r="CU72" s="616"/>
      <c r="CV72" s="616"/>
      <c r="CW72" s="616"/>
      <c r="CX72" s="616"/>
      <c r="CY72" s="626"/>
      <c r="CZ72" s="113" t="str">
        <f>+BX44</f>
        <v>Acceso a Internet</v>
      </c>
      <c r="DA72" s="110" t="str">
        <f>+BY44</f>
        <v>Acceso Internet de las Cosas (IoT)</v>
      </c>
      <c r="DB72" s="110" t="str">
        <f>+BZ44</f>
        <v>Depreciación</v>
      </c>
      <c r="DC72" s="110" t="str">
        <f>+CA44</f>
        <v>Telefonía móvil</v>
      </c>
      <c r="DD72" s="110" t="str">
        <f>+CB44</f>
        <v>Depreciación</v>
      </c>
      <c r="DE72" s="110" t="str">
        <f>+CC44</f>
        <v>TV</v>
      </c>
      <c r="DF72" s="110" t="str">
        <f>+CD44</f>
        <v>Depreciación</v>
      </c>
      <c r="DG72" s="626"/>
      <c r="DH72" s="115" t="str">
        <f>+'2.25, 2.26, 2.27 FIJO MAYORISTA'!D15</f>
        <v>Móvil - Fijo</v>
      </c>
      <c r="DI72" s="115" t="str">
        <f>+'2.25, 2.26, 2.27 FIJO MAYORISTA'!E15</f>
        <v>Fijo - Fijo</v>
      </c>
      <c r="DJ72" s="115" t="str">
        <f>+'2.25, 2.26, 2.27 FIJO MAYORISTA'!F15</f>
        <v>Larga Distancia</v>
      </c>
      <c r="DK72" s="115" t="str">
        <f>+'2.25, 2.26, 2.27 FIJO MAYORISTA'!G15</f>
        <v>Fijo - Móvil</v>
      </c>
      <c r="DL72" s="654"/>
      <c r="DM72" s="115" t="str">
        <f>+'2.25, 2.26, 2.27 FIJO MAYORISTA'!I15</f>
        <v>Postes y ductos</v>
      </c>
      <c r="DN72" s="115" t="str">
        <f>+'2.25, 2.26, 2.27 FIJO MAYORISTA'!J15</f>
        <v xml:space="preserve">Otra Infraestructura pasiva </v>
      </c>
      <c r="DO72" s="649"/>
      <c r="DP72" s="115" t="str">
        <f>+'2.28, 2.29, 2.30 MOVILMAYORISTA'!D16</f>
        <v>Móvil - Móvil</v>
      </c>
      <c r="DQ72" s="115" t="str">
        <f>+'2.28, 2.29, 2.30 MOVILMAYORISTA'!E16</f>
        <v>Fijo - Móvil</v>
      </c>
      <c r="DR72" s="115" t="str">
        <f>+'2.28, 2.29, 2.30 MOVILMAYORISTA'!F16</f>
        <v>LDI</v>
      </c>
      <c r="DS72" s="115" t="str">
        <f>+'2.28, 2.29, 2.30 MOVILMAYORISTA'!G16</f>
        <v>SMS</v>
      </c>
      <c r="DT72" s="115" t="str">
        <f>+'2.28, 2.29, 2.30 MOVILMAYORISTA'!H16</f>
        <v>Roaming automático nacional - Voz</v>
      </c>
      <c r="DU72" s="115" t="str">
        <f>+'2.28, 2.29, 2.30 MOVILMAYORISTA'!I16</f>
        <v>Roaming automático nacional - Datos</v>
      </c>
      <c r="DV72" s="115" t="str">
        <f>+'2.28, 2.29, 2.30 MOVILMAYORISTA'!J16</f>
        <v>Roaming automático nacional - SMS</v>
      </c>
      <c r="DW72" s="115" t="str">
        <f>+'2.28, 2.29, 2.30 MOVILMAYORISTA'!K16</f>
        <v>Roaming internacional Inbound - Voz</v>
      </c>
      <c r="DX72" s="115" t="str">
        <f>+'2.28, 2.29, 2.30 MOVILMAYORISTA'!L16</f>
        <v>Roaming internacional Inbound - Datos</v>
      </c>
      <c r="DY72" s="115" t="str">
        <f>+'2.28, 2.29, 2.30 MOVILMAYORISTA'!M16</f>
        <v>Roaming internacional Inbound - SMS</v>
      </c>
      <c r="DZ72" s="115" t="str">
        <f>+'2.28, 2.29, 2.30 MOVILMAYORISTA'!N16</f>
        <v>Acceso OMV - Voz</v>
      </c>
      <c r="EA72" s="115" t="str">
        <f>+'2.28, 2.29, 2.30 MOVILMAYORISTA'!O16</f>
        <v>Acceso OMV - Datos</v>
      </c>
      <c r="EB72" s="115" t="str">
        <f>+'2.28, 2.29, 2.30 MOVILMAYORISTA'!P16</f>
        <v>Acceso OMV - SMS</v>
      </c>
      <c r="EC72" s="115" t="str">
        <f>+'2.28, 2.29, 2.30 MOVILMAYORISTA'!Q16</f>
        <v>Acceso OMV - Otros</v>
      </c>
      <c r="ED72" s="115" t="str">
        <f>+'2.28, 2.29, 2.30 MOVILMAYORISTA'!R16</f>
        <v>Acceso PCA e Integradores</v>
      </c>
      <c r="EE72" s="654"/>
      <c r="EF72" s="649"/>
      <c r="EG72" s="114" t="str">
        <f>+'2.31, 2.32, 2.33 LD  MAYORISTA'!D16</f>
        <v xml:space="preserve">Arrendamiento de espacio </v>
      </c>
      <c r="EH72" s="115" t="str">
        <f>+'2.31, 2.32, 2.33 LD  MAYORISTA'!E16</f>
        <v>Cargo de Acceso redes fijas</v>
      </c>
      <c r="EI72" s="115" t="str">
        <f>+'2.31, 2.32, 2.33 LD  MAYORISTA'!F16</f>
        <v>Cargo de Acceso redes móviles</v>
      </c>
      <c r="EJ72" s="115" t="str">
        <f>+'2.31, 2.32, 2.33 LD  MAYORISTA'!G16</f>
        <v>LDI - Móvil</v>
      </c>
      <c r="EK72" s="115" t="str">
        <f>+'2.31, 2.32, 2.33 LD  MAYORISTA'!H16</f>
        <v>LDI - Fijo</v>
      </c>
      <c r="EL72" s="649"/>
      <c r="EM72" s="114" t="str">
        <f>+'2.34, 2.35, 2.36 PORTADOR'!D14</f>
        <v>Portador Nacional</v>
      </c>
      <c r="EN72" s="115" t="str">
        <f>+'2.34, 2.35, 2.36 PORTADOR'!E14</f>
        <v>Portador Internacional</v>
      </c>
      <c r="EO72" s="115" t="str">
        <f>+'2.34, 2.35, 2.36 PORTADOR'!F14</f>
        <v>Peering</v>
      </c>
      <c r="EP72" s="654"/>
      <c r="EQ72" s="654"/>
      <c r="ER72" s="649"/>
      <c r="ES72" s="527"/>
      <c r="ET72" s="427" t="s">
        <v>85</v>
      </c>
    </row>
    <row r="73" spans="1:165" s="67" customFormat="1" ht="71.099999999999994" customHeight="1">
      <c r="A73" s="632" t="str">
        <f t="shared" ref="A73:A91" si="22">+A45</f>
        <v>Interconexión  : (Aplica para todos los servicios, excepto Internet, Televisión, Equipos y Portador), según la definición de cada servicio.</v>
      </c>
      <c r="B73" s="633"/>
      <c r="C73" s="633"/>
      <c r="D73" s="273">
        <f t="shared" ref="D73:D91" si="23">+D45</f>
        <v>0</v>
      </c>
      <c r="E73" s="271"/>
      <c r="F73" s="137"/>
      <c r="G73" s="137"/>
      <c r="H73" s="137"/>
      <c r="I73" s="137"/>
      <c r="J73" s="137"/>
      <c r="K73" s="137"/>
      <c r="L73" s="137"/>
      <c r="M73" s="137"/>
      <c r="N73" s="137"/>
      <c r="O73" s="137"/>
      <c r="P73" s="137"/>
      <c r="Q73" s="137"/>
      <c r="R73" s="137"/>
      <c r="S73" s="138"/>
      <c r="T73" s="271"/>
      <c r="U73" s="137"/>
      <c r="V73" s="137"/>
      <c r="W73" s="137"/>
      <c r="X73" s="137"/>
      <c r="Y73" s="137"/>
      <c r="Z73" s="137"/>
      <c r="AA73" s="137"/>
      <c r="AB73" s="137"/>
      <c r="AC73" s="137"/>
      <c r="AD73" s="137"/>
      <c r="AE73" s="137"/>
      <c r="AF73" s="137"/>
      <c r="AG73" s="137"/>
      <c r="AH73" s="137"/>
      <c r="AI73" s="137"/>
      <c r="AJ73" s="137"/>
      <c r="AK73" s="137"/>
      <c r="AL73" s="137"/>
      <c r="AM73" s="137"/>
      <c r="AO73" s="137"/>
      <c r="AP73" s="138"/>
      <c r="AQ73" s="271"/>
      <c r="AR73" s="137"/>
      <c r="AS73" s="137"/>
      <c r="AT73" s="137"/>
      <c r="AU73" s="137"/>
      <c r="AV73" s="137"/>
      <c r="AW73" s="137"/>
      <c r="AX73" s="137"/>
      <c r="AY73" s="137"/>
      <c r="AZ73" s="137"/>
      <c r="BA73" s="137"/>
      <c r="BB73" s="137"/>
      <c r="BC73" s="137"/>
      <c r="BD73" s="137"/>
      <c r="BE73" s="137"/>
      <c r="BF73" s="138"/>
      <c r="BG73" s="271"/>
      <c r="BH73" s="137"/>
      <c r="BI73" s="137"/>
      <c r="BJ73" s="137"/>
      <c r="BK73" s="137"/>
      <c r="BL73" s="137"/>
      <c r="BM73" s="137"/>
      <c r="BN73" s="138"/>
      <c r="BO73" s="271"/>
      <c r="BP73" s="137"/>
      <c r="BQ73" s="137"/>
      <c r="BR73" s="137"/>
      <c r="BS73" s="137"/>
      <c r="BT73" s="137"/>
      <c r="BU73" s="137"/>
      <c r="BV73" s="137"/>
      <c r="BW73" s="137"/>
      <c r="BY73" s="137"/>
      <c r="BZ73" s="138"/>
      <c r="CA73" s="271"/>
      <c r="CB73" s="137"/>
      <c r="CC73" s="137"/>
      <c r="CD73" s="137"/>
      <c r="CE73" s="137"/>
      <c r="CF73" s="137"/>
      <c r="CG73" s="137"/>
      <c r="CH73" s="137"/>
      <c r="CI73" s="137"/>
      <c r="CJ73" s="137"/>
      <c r="CK73" s="137"/>
      <c r="CL73" s="138"/>
      <c r="CM73" s="271"/>
      <c r="CN73" s="137"/>
      <c r="CO73" s="137"/>
      <c r="CP73" s="137"/>
      <c r="CQ73" s="137"/>
      <c r="CR73" s="137"/>
      <c r="CS73" s="137"/>
      <c r="CT73" s="137"/>
      <c r="CU73" s="137"/>
      <c r="CV73" s="137"/>
      <c r="CX73" s="137"/>
      <c r="CY73" s="138"/>
      <c r="CZ73" s="271"/>
      <c r="DA73" s="137"/>
      <c r="DB73" s="137"/>
      <c r="DC73" s="137"/>
      <c r="DD73" s="137"/>
      <c r="DE73" s="137"/>
      <c r="DF73" s="137"/>
      <c r="DG73" s="138"/>
      <c r="DH73" s="137"/>
      <c r="DI73" s="137"/>
      <c r="DJ73" s="137"/>
      <c r="DK73" s="137"/>
      <c r="DL73" s="137"/>
      <c r="DM73" s="137"/>
      <c r="DN73" s="137"/>
      <c r="DO73" s="138"/>
      <c r="DP73" s="137"/>
      <c r="DQ73" s="137"/>
      <c r="DR73" s="137"/>
      <c r="DS73" s="137"/>
      <c r="DT73" s="137"/>
      <c r="DU73" s="137"/>
      <c r="DV73" s="137"/>
      <c r="DW73" s="137"/>
      <c r="DX73" s="137"/>
      <c r="DY73" s="137"/>
      <c r="DZ73" s="137"/>
      <c r="EA73" s="137"/>
      <c r="EB73" s="137"/>
      <c r="EC73" s="137"/>
      <c r="ED73" s="137"/>
      <c r="EE73" s="137"/>
      <c r="EF73" s="138"/>
      <c r="EG73" s="271"/>
      <c r="EH73" s="137"/>
      <c r="EI73" s="137"/>
      <c r="EJ73" s="137"/>
      <c r="EK73" s="137"/>
      <c r="EL73" s="138"/>
      <c r="EM73" s="271"/>
      <c r="EN73" s="137"/>
      <c r="EO73" s="137"/>
      <c r="EP73" s="137"/>
      <c r="EQ73" s="137"/>
      <c r="ER73" s="138"/>
      <c r="ES73" s="106"/>
      <c r="ET73" s="121" t="str">
        <f t="shared" ref="ET73:ET91" si="24">IF(SUM(E73:ER73)&lt;&gt;D73,"error","ok")</f>
        <v>ok</v>
      </c>
      <c r="FH73" s="46"/>
      <c r="FI73" s="46"/>
    </row>
    <row r="74" spans="1:165" s="67" customFormat="1" ht="66" customHeight="1">
      <c r="A74" s="627" t="str">
        <f t="shared" si="22"/>
        <v>Carrier Internacional : (Aplica exclusivamente para el servicio de Larga Distancia), según la definición de cada servicio.</v>
      </c>
      <c r="B74" s="628"/>
      <c r="C74" s="628"/>
      <c r="D74" s="274">
        <f t="shared" si="23"/>
        <v>0</v>
      </c>
      <c r="E74" s="271"/>
      <c r="F74" s="137"/>
      <c r="G74" s="137"/>
      <c r="H74" s="137"/>
      <c r="I74" s="137"/>
      <c r="J74" s="137"/>
      <c r="K74" s="137"/>
      <c r="L74" s="137"/>
      <c r="M74" s="137"/>
      <c r="N74" s="137"/>
      <c r="O74" s="137"/>
      <c r="P74" s="137"/>
      <c r="Q74" s="137"/>
      <c r="R74" s="137"/>
      <c r="S74" s="138"/>
      <c r="T74" s="271"/>
      <c r="U74" s="137"/>
      <c r="V74" s="137"/>
      <c r="W74" s="137"/>
      <c r="X74" s="137"/>
      <c r="Y74" s="137"/>
      <c r="Z74" s="137"/>
      <c r="AA74" s="137"/>
      <c r="AB74" s="137"/>
      <c r="AC74" s="137"/>
      <c r="AD74" s="137"/>
      <c r="AE74" s="137"/>
      <c r="AF74" s="137"/>
      <c r="AG74" s="137"/>
      <c r="AH74" s="137"/>
      <c r="AI74" s="137"/>
      <c r="AJ74" s="137"/>
      <c r="AK74" s="137"/>
      <c r="AL74" s="137"/>
      <c r="AM74" s="137"/>
      <c r="AO74" s="137"/>
      <c r="AP74" s="138"/>
      <c r="AQ74" s="271"/>
      <c r="AR74" s="137"/>
      <c r="AS74" s="137"/>
      <c r="AT74" s="137"/>
      <c r="AU74" s="137"/>
      <c r="AV74" s="137"/>
      <c r="AW74" s="137"/>
      <c r="AX74" s="137"/>
      <c r="AY74" s="137"/>
      <c r="AZ74" s="137"/>
      <c r="BA74" s="137"/>
      <c r="BB74" s="137"/>
      <c r="BC74" s="137"/>
      <c r="BD74" s="137"/>
      <c r="BE74" s="137"/>
      <c r="BF74" s="138"/>
      <c r="BG74" s="271"/>
      <c r="BH74" s="137"/>
      <c r="BI74" s="137"/>
      <c r="BJ74" s="137"/>
      <c r="BK74" s="137"/>
      <c r="BL74" s="137"/>
      <c r="BM74" s="137"/>
      <c r="BN74" s="138"/>
      <c r="BO74" s="271"/>
      <c r="BP74" s="137"/>
      <c r="BQ74" s="137"/>
      <c r="BR74" s="137"/>
      <c r="BS74" s="137"/>
      <c r="BT74" s="137"/>
      <c r="BU74" s="137"/>
      <c r="BV74" s="137"/>
      <c r="BW74" s="137"/>
      <c r="BY74" s="137"/>
      <c r="BZ74" s="138"/>
      <c r="CA74" s="271"/>
      <c r="CB74" s="137"/>
      <c r="CC74" s="137"/>
      <c r="CD74" s="137"/>
      <c r="CE74" s="137"/>
      <c r="CF74" s="137"/>
      <c r="CG74" s="137"/>
      <c r="CH74" s="137"/>
      <c r="CI74" s="137"/>
      <c r="CJ74" s="137"/>
      <c r="CK74" s="137"/>
      <c r="CL74" s="138"/>
      <c r="CM74" s="271"/>
      <c r="CN74" s="137"/>
      <c r="CO74" s="137"/>
      <c r="CP74" s="137"/>
      <c r="CQ74" s="137"/>
      <c r="CR74" s="137"/>
      <c r="CS74" s="137"/>
      <c r="CT74" s="137"/>
      <c r="CU74" s="137"/>
      <c r="CV74" s="137"/>
      <c r="CX74" s="137"/>
      <c r="CY74" s="138"/>
      <c r="CZ74" s="271"/>
      <c r="DA74" s="137"/>
      <c r="DB74" s="137"/>
      <c r="DC74" s="137"/>
      <c r="DD74" s="137"/>
      <c r="DE74" s="137"/>
      <c r="DF74" s="137"/>
      <c r="DG74" s="138"/>
      <c r="DH74" s="137"/>
      <c r="DI74" s="137"/>
      <c r="DJ74" s="137"/>
      <c r="DK74" s="137"/>
      <c r="DL74" s="137"/>
      <c r="DM74" s="137"/>
      <c r="DN74" s="137"/>
      <c r="DO74" s="138"/>
      <c r="DP74" s="137"/>
      <c r="DQ74" s="137"/>
      <c r="DR74" s="137"/>
      <c r="DS74" s="137"/>
      <c r="DT74" s="137"/>
      <c r="DU74" s="137"/>
      <c r="DV74" s="137"/>
      <c r="DW74" s="137"/>
      <c r="DX74" s="137"/>
      <c r="DY74" s="137"/>
      <c r="DZ74" s="137"/>
      <c r="EA74" s="137"/>
      <c r="EB74" s="137"/>
      <c r="EC74" s="137"/>
      <c r="ED74" s="137"/>
      <c r="EE74" s="137"/>
      <c r="EF74" s="138"/>
      <c r="EG74" s="271"/>
      <c r="EH74" s="137"/>
      <c r="EI74" s="137"/>
      <c r="EJ74" s="137"/>
      <c r="EK74" s="137"/>
      <c r="EL74" s="138"/>
      <c r="EM74" s="271"/>
      <c r="EN74" s="137"/>
      <c r="EO74" s="137"/>
      <c r="EP74" s="137"/>
      <c r="EQ74" s="137"/>
      <c r="ER74" s="138"/>
      <c r="ES74" s="107"/>
      <c r="ET74" s="121" t="str">
        <f t="shared" si="24"/>
        <v>ok</v>
      </c>
      <c r="FH74" s="46"/>
      <c r="FI74" s="46"/>
    </row>
    <row r="75" spans="1:165" s="67" customFormat="1" ht="48.95" customHeight="1">
      <c r="A75" s="627" t="str">
        <f t="shared" si="22"/>
        <v>Derecho proveedores de aplicaciones : (Aplica exclusivamente para el servicio de Internet Móvil), según la definición de cada servicio.</v>
      </c>
      <c r="B75" s="628"/>
      <c r="C75" s="628"/>
      <c r="D75" s="274">
        <f t="shared" si="23"/>
        <v>0</v>
      </c>
      <c r="E75" s="271"/>
      <c r="F75" s="137"/>
      <c r="G75" s="137"/>
      <c r="H75" s="137"/>
      <c r="I75" s="137"/>
      <c r="J75" s="137"/>
      <c r="K75" s="137"/>
      <c r="L75" s="137"/>
      <c r="M75" s="137"/>
      <c r="N75" s="137"/>
      <c r="O75" s="137"/>
      <c r="P75" s="137"/>
      <c r="Q75" s="137"/>
      <c r="R75" s="137"/>
      <c r="S75" s="138"/>
      <c r="T75" s="271"/>
      <c r="U75" s="137"/>
      <c r="V75" s="137"/>
      <c r="W75" s="137"/>
      <c r="X75" s="137"/>
      <c r="Y75" s="137"/>
      <c r="Z75" s="137"/>
      <c r="AA75" s="137"/>
      <c r="AB75" s="137"/>
      <c r="AC75" s="137"/>
      <c r="AD75" s="137"/>
      <c r="AE75" s="137"/>
      <c r="AF75" s="137"/>
      <c r="AG75" s="137"/>
      <c r="AH75" s="137"/>
      <c r="AI75" s="137"/>
      <c r="AJ75" s="137"/>
      <c r="AK75" s="137"/>
      <c r="AL75" s="137"/>
      <c r="AM75" s="137"/>
      <c r="AO75" s="137"/>
      <c r="AP75" s="138"/>
      <c r="AQ75" s="271"/>
      <c r="AR75" s="137"/>
      <c r="AS75" s="137"/>
      <c r="AT75" s="137"/>
      <c r="AU75" s="137"/>
      <c r="AV75" s="137"/>
      <c r="AW75" s="137"/>
      <c r="AX75" s="137"/>
      <c r="AY75" s="137"/>
      <c r="AZ75" s="137"/>
      <c r="BA75" s="137"/>
      <c r="BB75" s="137"/>
      <c r="BC75" s="137"/>
      <c r="BD75" s="137"/>
      <c r="BE75" s="137"/>
      <c r="BF75" s="138"/>
      <c r="BG75" s="271"/>
      <c r="BH75" s="137"/>
      <c r="BI75" s="137"/>
      <c r="BJ75" s="137"/>
      <c r="BK75" s="137"/>
      <c r="BL75" s="137"/>
      <c r="BM75" s="137"/>
      <c r="BN75" s="138"/>
      <c r="BO75" s="271"/>
      <c r="BP75" s="137"/>
      <c r="BQ75" s="137"/>
      <c r="BR75" s="137"/>
      <c r="BS75" s="137"/>
      <c r="BT75" s="137"/>
      <c r="BU75" s="137"/>
      <c r="BV75" s="137"/>
      <c r="BW75" s="137"/>
      <c r="BY75" s="137"/>
      <c r="BZ75" s="138"/>
      <c r="CA75" s="271"/>
      <c r="CB75" s="137"/>
      <c r="CC75" s="137"/>
      <c r="CD75" s="137"/>
      <c r="CE75" s="137"/>
      <c r="CF75" s="137"/>
      <c r="CG75" s="137"/>
      <c r="CH75" s="137"/>
      <c r="CI75" s="137"/>
      <c r="CJ75" s="137"/>
      <c r="CK75" s="137"/>
      <c r="CL75" s="138"/>
      <c r="CM75" s="271"/>
      <c r="CN75" s="137"/>
      <c r="CO75" s="137"/>
      <c r="CP75" s="137"/>
      <c r="CQ75" s="137"/>
      <c r="CR75" s="137"/>
      <c r="CS75" s="137"/>
      <c r="CT75" s="137"/>
      <c r="CU75" s="137"/>
      <c r="CV75" s="137"/>
      <c r="CX75" s="137"/>
      <c r="CY75" s="138"/>
      <c r="CZ75" s="271"/>
      <c r="DA75" s="137"/>
      <c r="DB75" s="137"/>
      <c r="DC75" s="137"/>
      <c r="DD75" s="137"/>
      <c r="DE75" s="137"/>
      <c r="DF75" s="137"/>
      <c r="DG75" s="138"/>
      <c r="DH75" s="137"/>
      <c r="DI75" s="137"/>
      <c r="DJ75" s="137"/>
      <c r="DK75" s="137"/>
      <c r="DL75" s="137"/>
      <c r="DM75" s="137"/>
      <c r="DN75" s="137"/>
      <c r="DO75" s="138"/>
      <c r="DP75" s="137"/>
      <c r="DQ75" s="137"/>
      <c r="DR75" s="137"/>
      <c r="DS75" s="137"/>
      <c r="DT75" s="137"/>
      <c r="DU75" s="137"/>
      <c r="DV75" s="137"/>
      <c r="DW75" s="137"/>
      <c r="DX75" s="137"/>
      <c r="DY75" s="137"/>
      <c r="DZ75" s="137"/>
      <c r="EA75" s="137"/>
      <c r="EB75" s="137"/>
      <c r="EC75" s="137"/>
      <c r="ED75" s="137"/>
      <c r="EE75" s="137"/>
      <c r="EF75" s="138"/>
      <c r="EG75" s="271"/>
      <c r="EH75" s="137"/>
      <c r="EI75" s="137"/>
      <c r="EJ75" s="137"/>
      <c r="EK75" s="137"/>
      <c r="EL75" s="138"/>
      <c r="EM75" s="271"/>
      <c r="EN75" s="137"/>
      <c r="EO75" s="137"/>
      <c r="EP75" s="137"/>
      <c r="EQ75" s="137"/>
      <c r="ER75" s="138"/>
      <c r="ES75" s="140"/>
      <c r="ET75" s="121" t="str">
        <f t="shared" si="24"/>
        <v>ok</v>
      </c>
      <c r="FH75" s="46"/>
      <c r="FI75" s="46"/>
    </row>
    <row r="76" spans="1:165" s="67" customFormat="1" ht="65.099999999999994" customHeight="1">
      <c r="A76" s="627" t="str">
        <f t="shared" si="22"/>
        <v>Costos de red núcleo : (Aplica para todos los servicios, excepto Equipos), según la definición de cada servicio.</v>
      </c>
      <c r="B76" s="628"/>
      <c r="C76" s="628"/>
      <c r="D76" s="274">
        <f t="shared" si="23"/>
        <v>0</v>
      </c>
      <c r="E76" s="271"/>
      <c r="F76" s="137"/>
      <c r="G76" s="137"/>
      <c r="H76" s="137"/>
      <c r="I76" s="137"/>
      <c r="J76" s="137"/>
      <c r="K76" s="137"/>
      <c r="L76" s="137"/>
      <c r="M76" s="137"/>
      <c r="N76" s="137"/>
      <c r="O76" s="137"/>
      <c r="P76" s="137"/>
      <c r="Q76" s="137"/>
      <c r="R76" s="137"/>
      <c r="S76" s="138"/>
      <c r="T76" s="271"/>
      <c r="U76" s="137"/>
      <c r="V76" s="137"/>
      <c r="W76" s="137"/>
      <c r="X76" s="137"/>
      <c r="Y76" s="137"/>
      <c r="Z76" s="137"/>
      <c r="AA76" s="137"/>
      <c r="AB76" s="137"/>
      <c r="AC76" s="137"/>
      <c r="AD76" s="137"/>
      <c r="AE76" s="137"/>
      <c r="AF76" s="137"/>
      <c r="AG76" s="137"/>
      <c r="AH76" s="137"/>
      <c r="AI76" s="137"/>
      <c r="AJ76" s="137"/>
      <c r="AK76" s="137"/>
      <c r="AL76" s="137"/>
      <c r="AM76" s="137"/>
      <c r="AO76" s="137"/>
      <c r="AP76" s="138"/>
      <c r="AQ76" s="271"/>
      <c r="AR76" s="137"/>
      <c r="AS76" s="137"/>
      <c r="AT76" s="137"/>
      <c r="AU76" s="137"/>
      <c r="AV76" s="137"/>
      <c r="AW76" s="137"/>
      <c r="AX76" s="137"/>
      <c r="AY76" s="137"/>
      <c r="AZ76" s="137"/>
      <c r="BA76" s="137"/>
      <c r="BB76" s="137"/>
      <c r="BC76" s="137"/>
      <c r="BD76" s="137"/>
      <c r="BE76" s="137"/>
      <c r="BF76" s="138"/>
      <c r="BG76" s="271"/>
      <c r="BH76" s="137"/>
      <c r="BI76" s="137"/>
      <c r="BJ76" s="137"/>
      <c r="BK76" s="137"/>
      <c r="BL76" s="137"/>
      <c r="BM76" s="137"/>
      <c r="BN76" s="138"/>
      <c r="BO76" s="271"/>
      <c r="BP76" s="137"/>
      <c r="BQ76" s="137"/>
      <c r="BR76" s="137"/>
      <c r="BS76" s="137"/>
      <c r="BT76" s="137"/>
      <c r="BU76" s="137"/>
      <c r="BV76" s="137"/>
      <c r="BW76" s="137"/>
      <c r="BY76" s="137"/>
      <c r="BZ76" s="138"/>
      <c r="CA76" s="271"/>
      <c r="CB76" s="137"/>
      <c r="CC76" s="137"/>
      <c r="CD76" s="137"/>
      <c r="CE76" s="137"/>
      <c r="CF76" s="137"/>
      <c r="CG76" s="137"/>
      <c r="CH76" s="137"/>
      <c r="CI76" s="137"/>
      <c r="CJ76" s="137"/>
      <c r="CK76" s="137"/>
      <c r="CL76" s="138"/>
      <c r="CM76" s="271"/>
      <c r="CN76" s="137"/>
      <c r="CO76" s="137"/>
      <c r="CP76" s="137"/>
      <c r="CQ76" s="137"/>
      <c r="CR76" s="137"/>
      <c r="CS76" s="137"/>
      <c r="CT76" s="137"/>
      <c r="CU76" s="137"/>
      <c r="CV76" s="137"/>
      <c r="CX76" s="137"/>
      <c r="CY76" s="138"/>
      <c r="CZ76" s="271"/>
      <c r="DA76" s="137"/>
      <c r="DB76" s="137"/>
      <c r="DC76" s="137"/>
      <c r="DD76" s="137"/>
      <c r="DE76" s="137"/>
      <c r="DF76" s="137"/>
      <c r="DG76" s="138"/>
      <c r="DH76" s="137"/>
      <c r="DI76" s="137"/>
      <c r="DJ76" s="137"/>
      <c r="DK76" s="137"/>
      <c r="DL76" s="137"/>
      <c r="DM76" s="137"/>
      <c r="DN76" s="137"/>
      <c r="DO76" s="138"/>
      <c r="DP76" s="137"/>
      <c r="DQ76" s="137"/>
      <c r="DR76" s="137"/>
      <c r="DS76" s="137"/>
      <c r="DT76" s="137"/>
      <c r="DU76" s="137"/>
      <c r="DV76" s="137"/>
      <c r="DW76" s="137"/>
      <c r="DX76" s="137"/>
      <c r="DY76" s="137"/>
      <c r="DZ76" s="137"/>
      <c r="EA76" s="137"/>
      <c r="EB76" s="137"/>
      <c r="EC76" s="137"/>
      <c r="ED76" s="137"/>
      <c r="EE76" s="137"/>
      <c r="EF76" s="138"/>
      <c r="EG76" s="271"/>
      <c r="EH76" s="137"/>
      <c r="EI76" s="137"/>
      <c r="EJ76" s="137"/>
      <c r="EK76" s="137"/>
      <c r="EL76" s="137"/>
      <c r="EM76" s="271"/>
      <c r="EN76" s="137"/>
      <c r="EO76" s="137"/>
      <c r="EP76" s="137"/>
      <c r="EQ76" s="137"/>
      <c r="ER76" s="138"/>
      <c r="ES76" s="107"/>
      <c r="ET76" s="121" t="str">
        <f t="shared" si="24"/>
        <v>ok</v>
      </c>
      <c r="FH76" s="46"/>
      <c r="FI76" s="46"/>
    </row>
    <row r="77" spans="1:165" s="67" customFormat="1" ht="86.1" customHeight="1">
      <c r="A77" s="627" t="str">
        <f t="shared" si="22"/>
        <v>Costos de red transmisión : (Aplica para todos los servicios, excepto Equipos), según la definición de cada servicio.</v>
      </c>
      <c r="B77" s="628"/>
      <c r="C77" s="628"/>
      <c r="D77" s="274">
        <f t="shared" si="23"/>
        <v>0</v>
      </c>
      <c r="E77" s="271"/>
      <c r="F77" s="137"/>
      <c r="G77" s="137"/>
      <c r="H77" s="137"/>
      <c r="I77" s="137"/>
      <c r="J77" s="137"/>
      <c r="K77" s="137"/>
      <c r="L77" s="137"/>
      <c r="M77" s="137"/>
      <c r="N77" s="137"/>
      <c r="O77" s="137"/>
      <c r="P77" s="137"/>
      <c r="Q77" s="137"/>
      <c r="R77" s="137"/>
      <c r="S77" s="138"/>
      <c r="T77" s="271"/>
      <c r="U77" s="137"/>
      <c r="V77" s="137"/>
      <c r="W77" s="137"/>
      <c r="X77" s="137"/>
      <c r="Y77" s="137"/>
      <c r="Z77" s="137"/>
      <c r="AA77" s="137"/>
      <c r="AB77" s="137"/>
      <c r="AC77" s="137"/>
      <c r="AD77" s="137"/>
      <c r="AE77" s="137"/>
      <c r="AF77" s="137"/>
      <c r="AG77" s="137"/>
      <c r="AH77" s="137"/>
      <c r="AI77" s="137"/>
      <c r="AJ77" s="137"/>
      <c r="AK77" s="137"/>
      <c r="AL77" s="137"/>
      <c r="AM77" s="137"/>
      <c r="AO77" s="137"/>
      <c r="AP77" s="138"/>
      <c r="AQ77" s="271"/>
      <c r="AR77" s="137"/>
      <c r="AS77" s="137"/>
      <c r="AT77" s="137"/>
      <c r="AU77" s="137"/>
      <c r="AV77" s="137"/>
      <c r="AW77" s="137"/>
      <c r="AX77" s="137"/>
      <c r="AY77" s="137"/>
      <c r="AZ77" s="137"/>
      <c r="BA77" s="137"/>
      <c r="BB77" s="137"/>
      <c r="BC77" s="137"/>
      <c r="BD77" s="137"/>
      <c r="BE77" s="137"/>
      <c r="BF77" s="138"/>
      <c r="BG77" s="271"/>
      <c r="BH77" s="137"/>
      <c r="BI77" s="137"/>
      <c r="BJ77" s="137"/>
      <c r="BK77" s="137"/>
      <c r="BL77" s="137"/>
      <c r="BM77" s="137"/>
      <c r="BN77" s="138"/>
      <c r="BO77" s="271"/>
      <c r="BP77" s="137"/>
      <c r="BQ77" s="137"/>
      <c r="BR77" s="137"/>
      <c r="BS77" s="137"/>
      <c r="BT77" s="137"/>
      <c r="BU77" s="137"/>
      <c r="BV77" s="137"/>
      <c r="BW77" s="137"/>
      <c r="BY77" s="137"/>
      <c r="BZ77" s="138"/>
      <c r="CA77" s="271"/>
      <c r="CB77" s="137"/>
      <c r="CC77" s="137"/>
      <c r="CD77" s="137"/>
      <c r="CE77" s="137"/>
      <c r="CF77" s="137"/>
      <c r="CG77" s="137"/>
      <c r="CH77" s="137"/>
      <c r="CI77" s="137"/>
      <c r="CJ77" s="137"/>
      <c r="CK77" s="137"/>
      <c r="CL77" s="138"/>
      <c r="CM77" s="271"/>
      <c r="CN77" s="137"/>
      <c r="CO77" s="137"/>
      <c r="CP77" s="137"/>
      <c r="CQ77" s="137"/>
      <c r="CR77" s="137"/>
      <c r="CS77" s="137"/>
      <c r="CT77" s="137"/>
      <c r="CU77" s="137"/>
      <c r="CV77" s="137"/>
      <c r="CX77" s="137"/>
      <c r="CY77" s="138"/>
      <c r="CZ77" s="271"/>
      <c r="DA77" s="137"/>
      <c r="DB77" s="137"/>
      <c r="DC77" s="137"/>
      <c r="DD77" s="137"/>
      <c r="DE77" s="137"/>
      <c r="DF77" s="137"/>
      <c r="DG77" s="138"/>
      <c r="DH77" s="137"/>
      <c r="DI77" s="137"/>
      <c r="DJ77" s="137"/>
      <c r="DK77" s="137"/>
      <c r="DL77" s="137"/>
      <c r="DM77" s="137"/>
      <c r="DN77" s="137"/>
      <c r="DO77" s="138"/>
      <c r="DP77" s="137"/>
      <c r="DQ77" s="137"/>
      <c r="DR77" s="137"/>
      <c r="DS77" s="137"/>
      <c r="DT77" s="137"/>
      <c r="DU77" s="137"/>
      <c r="DV77" s="137"/>
      <c r="DW77" s="137"/>
      <c r="DX77" s="137"/>
      <c r="DY77" s="137"/>
      <c r="DZ77" s="137"/>
      <c r="EA77" s="137"/>
      <c r="EB77" s="137"/>
      <c r="EC77" s="137"/>
      <c r="ED77" s="137"/>
      <c r="EE77" s="137"/>
      <c r="EF77" s="138"/>
      <c r="EG77" s="271"/>
      <c r="EH77" s="137"/>
      <c r="EI77" s="137"/>
      <c r="EJ77" s="137"/>
      <c r="EK77" s="137"/>
      <c r="EL77" s="137"/>
      <c r="EM77" s="271"/>
      <c r="EN77" s="137"/>
      <c r="EO77" s="137"/>
      <c r="EP77" s="137"/>
      <c r="EQ77" s="137"/>
      <c r="ER77" s="138"/>
      <c r="ES77" s="107"/>
      <c r="ET77" s="121" t="str">
        <f t="shared" si="24"/>
        <v>ok</v>
      </c>
      <c r="FH77" s="46"/>
      <c r="FI77" s="46"/>
    </row>
    <row r="78" spans="1:165" s="67" customFormat="1" ht="60.95" customHeight="1">
      <c r="A78" s="627" t="str">
        <f t="shared" si="22"/>
        <v>Costos de red conmutación : (Aplica para todos los servicios, excepto Equipos), según la definición de cada servicio.</v>
      </c>
      <c r="B78" s="628"/>
      <c r="C78" s="628"/>
      <c r="D78" s="274">
        <f t="shared" si="23"/>
        <v>0</v>
      </c>
      <c r="E78" s="271"/>
      <c r="F78" s="137"/>
      <c r="G78" s="137"/>
      <c r="H78" s="137"/>
      <c r="I78" s="137"/>
      <c r="J78" s="137"/>
      <c r="K78" s="137"/>
      <c r="L78" s="137"/>
      <c r="M78" s="137"/>
      <c r="N78" s="137"/>
      <c r="O78" s="137"/>
      <c r="P78" s="137"/>
      <c r="Q78" s="137"/>
      <c r="R78" s="137"/>
      <c r="S78" s="138"/>
      <c r="T78" s="271"/>
      <c r="U78" s="137"/>
      <c r="V78" s="137"/>
      <c r="W78" s="137"/>
      <c r="X78" s="137"/>
      <c r="Y78" s="137"/>
      <c r="Z78" s="137"/>
      <c r="AA78" s="137"/>
      <c r="AB78" s="137"/>
      <c r="AC78" s="137"/>
      <c r="AD78" s="137"/>
      <c r="AE78" s="137"/>
      <c r="AF78" s="137"/>
      <c r="AG78" s="137"/>
      <c r="AH78" s="137"/>
      <c r="AI78" s="137"/>
      <c r="AJ78" s="137"/>
      <c r="AK78" s="137"/>
      <c r="AL78" s="137"/>
      <c r="AM78" s="137"/>
      <c r="AO78" s="137"/>
      <c r="AP78" s="138"/>
      <c r="AQ78" s="271"/>
      <c r="AR78" s="137"/>
      <c r="AS78" s="137"/>
      <c r="AT78" s="137"/>
      <c r="AU78" s="137"/>
      <c r="AV78" s="137"/>
      <c r="AW78" s="137"/>
      <c r="AX78" s="137"/>
      <c r="AY78" s="137"/>
      <c r="AZ78" s="137"/>
      <c r="BA78" s="137"/>
      <c r="BB78" s="137"/>
      <c r="BC78" s="137"/>
      <c r="BD78" s="137"/>
      <c r="BE78" s="137"/>
      <c r="BF78" s="138"/>
      <c r="BG78" s="271"/>
      <c r="BH78" s="137"/>
      <c r="BI78" s="137"/>
      <c r="BJ78" s="137"/>
      <c r="BK78" s="137"/>
      <c r="BL78" s="137"/>
      <c r="BM78" s="137"/>
      <c r="BN78" s="138"/>
      <c r="BO78" s="271"/>
      <c r="BP78" s="137"/>
      <c r="BQ78" s="137"/>
      <c r="BR78" s="137"/>
      <c r="BS78" s="137"/>
      <c r="BT78" s="137"/>
      <c r="BU78" s="137"/>
      <c r="BV78" s="137"/>
      <c r="BW78" s="137"/>
      <c r="BY78" s="137"/>
      <c r="BZ78" s="138"/>
      <c r="CA78" s="271"/>
      <c r="CB78" s="137"/>
      <c r="CC78" s="137"/>
      <c r="CD78" s="137"/>
      <c r="CE78" s="137"/>
      <c r="CF78" s="137"/>
      <c r="CG78" s="137"/>
      <c r="CH78" s="137"/>
      <c r="CI78" s="137"/>
      <c r="CJ78" s="137"/>
      <c r="CK78" s="137"/>
      <c r="CL78" s="138"/>
      <c r="CM78" s="271"/>
      <c r="CN78" s="137"/>
      <c r="CO78" s="137"/>
      <c r="CP78" s="137"/>
      <c r="CQ78" s="137"/>
      <c r="CR78" s="137"/>
      <c r="CS78" s="137"/>
      <c r="CT78" s="137"/>
      <c r="CU78" s="137"/>
      <c r="CV78" s="137"/>
      <c r="CX78" s="137"/>
      <c r="CY78" s="138"/>
      <c r="CZ78" s="271"/>
      <c r="DA78" s="137"/>
      <c r="DB78" s="137"/>
      <c r="DC78" s="137"/>
      <c r="DD78" s="137"/>
      <c r="DE78" s="137"/>
      <c r="DF78" s="137"/>
      <c r="DG78" s="138"/>
      <c r="DH78" s="137"/>
      <c r="DI78" s="137"/>
      <c r="DJ78" s="137"/>
      <c r="DK78" s="137"/>
      <c r="DL78" s="137"/>
      <c r="DM78" s="137"/>
      <c r="DN78" s="137"/>
      <c r="DO78" s="138"/>
      <c r="DP78" s="137"/>
      <c r="DQ78" s="137"/>
      <c r="DR78" s="137"/>
      <c r="DS78" s="137"/>
      <c r="DT78" s="137"/>
      <c r="DU78" s="137"/>
      <c r="DV78" s="137"/>
      <c r="DW78" s="137"/>
      <c r="DX78" s="137"/>
      <c r="DY78" s="137"/>
      <c r="DZ78" s="137"/>
      <c r="EA78" s="137"/>
      <c r="EB78" s="137"/>
      <c r="EC78" s="137"/>
      <c r="ED78" s="137"/>
      <c r="EE78" s="137"/>
      <c r="EF78" s="138"/>
      <c r="EG78" s="271"/>
      <c r="EH78" s="137"/>
      <c r="EI78" s="137"/>
      <c r="EJ78" s="137"/>
      <c r="EK78" s="137"/>
      <c r="EL78" s="137"/>
      <c r="EM78" s="271"/>
      <c r="EN78" s="137"/>
      <c r="EO78" s="137"/>
      <c r="EP78" s="137"/>
      <c r="EQ78" s="137"/>
      <c r="ER78" s="138"/>
      <c r="ES78" s="107"/>
      <c r="ET78" s="121" t="str">
        <f t="shared" si="24"/>
        <v>ok</v>
      </c>
      <c r="FH78" s="46"/>
      <c r="FI78" s="46"/>
    </row>
    <row r="79" spans="1:165" s="67" customFormat="1" ht="51.95" customHeight="1">
      <c r="A79" s="627" t="str">
        <f t="shared" si="22"/>
        <v>Costos de red acceso : (Aplica para todos los servicios, excepto Equipos), según la definición de cada servicio.</v>
      </c>
      <c r="B79" s="628"/>
      <c r="C79" s="628"/>
      <c r="D79" s="274">
        <f t="shared" si="23"/>
        <v>0</v>
      </c>
      <c r="E79" s="271"/>
      <c r="F79" s="137"/>
      <c r="G79" s="137"/>
      <c r="H79" s="137"/>
      <c r="I79" s="137"/>
      <c r="J79" s="137"/>
      <c r="K79" s="137"/>
      <c r="L79" s="137"/>
      <c r="M79" s="137"/>
      <c r="N79" s="137"/>
      <c r="O79" s="137"/>
      <c r="P79" s="137"/>
      <c r="Q79" s="137"/>
      <c r="R79" s="137"/>
      <c r="S79" s="138"/>
      <c r="T79" s="271"/>
      <c r="U79" s="137"/>
      <c r="V79" s="137"/>
      <c r="W79" s="137"/>
      <c r="X79" s="137"/>
      <c r="Y79" s="137"/>
      <c r="Z79" s="137"/>
      <c r="AA79" s="137"/>
      <c r="AB79" s="137"/>
      <c r="AC79" s="137"/>
      <c r="AD79" s="137"/>
      <c r="AE79" s="137"/>
      <c r="AF79" s="137"/>
      <c r="AG79" s="137"/>
      <c r="AH79" s="137"/>
      <c r="AI79" s="137"/>
      <c r="AJ79" s="137"/>
      <c r="AK79" s="137"/>
      <c r="AL79" s="137"/>
      <c r="AM79" s="137"/>
      <c r="AO79" s="137"/>
      <c r="AP79" s="138"/>
      <c r="AQ79" s="271"/>
      <c r="AR79" s="137"/>
      <c r="AS79" s="137"/>
      <c r="AT79" s="137"/>
      <c r="AU79" s="137"/>
      <c r="AV79" s="137"/>
      <c r="AW79" s="137"/>
      <c r="AX79" s="137"/>
      <c r="AY79" s="137"/>
      <c r="AZ79" s="137"/>
      <c r="BA79" s="137"/>
      <c r="BB79" s="137"/>
      <c r="BC79" s="137"/>
      <c r="BD79" s="137"/>
      <c r="BE79" s="137"/>
      <c r="BF79" s="138"/>
      <c r="BG79" s="271"/>
      <c r="BH79" s="137"/>
      <c r="BI79" s="137"/>
      <c r="BJ79" s="137"/>
      <c r="BK79" s="137"/>
      <c r="BL79" s="137"/>
      <c r="BM79" s="137"/>
      <c r="BN79" s="138"/>
      <c r="BO79" s="271"/>
      <c r="BP79" s="137"/>
      <c r="BQ79" s="137"/>
      <c r="BR79" s="137"/>
      <c r="BS79" s="137"/>
      <c r="BT79" s="137"/>
      <c r="BU79" s="137"/>
      <c r="BV79" s="137"/>
      <c r="BW79" s="137"/>
      <c r="BY79" s="137"/>
      <c r="BZ79" s="138"/>
      <c r="CA79" s="271"/>
      <c r="CB79" s="137"/>
      <c r="CC79" s="137"/>
      <c r="CD79" s="137"/>
      <c r="CE79" s="137"/>
      <c r="CF79" s="137"/>
      <c r="CG79" s="137"/>
      <c r="CH79" s="137"/>
      <c r="CI79" s="137"/>
      <c r="CJ79" s="137"/>
      <c r="CK79" s="137"/>
      <c r="CL79" s="138"/>
      <c r="CM79" s="271"/>
      <c r="CN79" s="137"/>
      <c r="CO79" s="137"/>
      <c r="CP79" s="137"/>
      <c r="CQ79" s="137"/>
      <c r="CR79" s="137"/>
      <c r="CS79" s="137"/>
      <c r="CT79" s="137"/>
      <c r="CU79" s="137"/>
      <c r="CV79" s="137"/>
      <c r="CX79" s="137"/>
      <c r="CY79" s="138"/>
      <c r="CZ79" s="271"/>
      <c r="DA79" s="137"/>
      <c r="DB79" s="137"/>
      <c r="DC79" s="137"/>
      <c r="DD79" s="137"/>
      <c r="DE79" s="137"/>
      <c r="DF79" s="137"/>
      <c r="DG79" s="138"/>
      <c r="DH79" s="137"/>
      <c r="DI79" s="137"/>
      <c r="DJ79" s="137"/>
      <c r="DK79" s="137"/>
      <c r="DL79" s="137"/>
      <c r="DM79" s="137"/>
      <c r="DN79" s="137"/>
      <c r="DO79" s="138"/>
      <c r="DP79" s="137"/>
      <c r="DQ79" s="137"/>
      <c r="DR79" s="137"/>
      <c r="DS79" s="137"/>
      <c r="DT79" s="137"/>
      <c r="DU79" s="137"/>
      <c r="DV79" s="137"/>
      <c r="DW79" s="137"/>
      <c r="DX79" s="137"/>
      <c r="DY79" s="137"/>
      <c r="DZ79" s="137"/>
      <c r="EA79" s="137"/>
      <c r="EB79" s="137"/>
      <c r="EC79" s="137"/>
      <c r="ED79" s="137"/>
      <c r="EE79" s="137"/>
      <c r="EF79" s="138"/>
      <c r="EG79" s="271"/>
      <c r="EH79" s="137"/>
      <c r="EI79" s="137"/>
      <c r="EJ79" s="137"/>
      <c r="EK79" s="137"/>
      <c r="EL79" s="137"/>
      <c r="EM79" s="271"/>
      <c r="EN79" s="137"/>
      <c r="EO79" s="137"/>
      <c r="EP79" s="137"/>
      <c r="EQ79" s="137"/>
      <c r="ER79" s="138"/>
      <c r="ES79" s="107"/>
      <c r="ET79" s="121" t="str">
        <f t="shared" si="24"/>
        <v>ok</v>
      </c>
      <c r="FH79" s="46"/>
      <c r="FI79" s="46"/>
    </row>
    <row r="80" spans="1:165" s="67" customFormat="1" ht="33" customHeight="1">
      <c r="A80" s="627" t="str">
        <f t="shared" si="22"/>
        <v>Roaming Internacional Outbound : (Aplica para los servicios móviles minoristas), según la definición de cada servicio.</v>
      </c>
      <c r="B80" s="628"/>
      <c r="C80" s="628"/>
      <c r="D80" s="274">
        <f t="shared" si="23"/>
        <v>0</v>
      </c>
      <c r="E80" s="271"/>
      <c r="F80" s="137"/>
      <c r="G80" s="137"/>
      <c r="H80" s="137"/>
      <c r="I80" s="137"/>
      <c r="J80" s="137"/>
      <c r="K80" s="137"/>
      <c r="L80" s="137"/>
      <c r="M80" s="137"/>
      <c r="N80" s="137"/>
      <c r="O80" s="137"/>
      <c r="P80" s="137"/>
      <c r="Q80" s="137"/>
      <c r="R80" s="137"/>
      <c r="S80" s="138"/>
      <c r="T80" s="271"/>
      <c r="U80" s="137"/>
      <c r="V80" s="137"/>
      <c r="W80" s="137"/>
      <c r="X80" s="137"/>
      <c r="Y80" s="137"/>
      <c r="Z80" s="137"/>
      <c r="AA80" s="137"/>
      <c r="AB80" s="137"/>
      <c r="AC80" s="137"/>
      <c r="AD80" s="137"/>
      <c r="AE80" s="137"/>
      <c r="AF80" s="137"/>
      <c r="AG80" s="137"/>
      <c r="AH80" s="137"/>
      <c r="AI80" s="137"/>
      <c r="AJ80" s="137"/>
      <c r="AK80" s="137"/>
      <c r="AL80" s="137"/>
      <c r="AM80" s="137"/>
      <c r="AO80" s="137"/>
      <c r="AP80" s="138"/>
      <c r="AQ80" s="271"/>
      <c r="AR80" s="137"/>
      <c r="AS80" s="137"/>
      <c r="AT80" s="137"/>
      <c r="AU80" s="137"/>
      <c r="AV80" s="137"/>
      <c r="AW80" s="137"/>
      <c r="AX80" s="137"/>
      <c r="AY80" s="137"/>
      <c r="AZ80" s="137"/>
      <c r="BA80" s="137"/>
      <c r="BB80" s="137"/>
      <c r="BC80" s="137"/>
      <c r="BD80" s="137"/>
      <c r="BE80" s="137"/>
      <c r="BF80" s="138"/>
      <c r="BG80" s="271"/>
      <c r="BH80" s="137"/>
      <c r="BI80" s="137"/>
      <c r="BJ80" s="137"/>
      <c r="BK80" s="137"/>
      <c r="BL80" s="137"/>
      <c r="BM80" s="137"/>
      <c r="BN80" s="138"/>
      <c r="BO80" s="271"/>
      <c r="BP80" s="137"/>
      <c r="BQ80" s="137"/>
      <c r="BR80" s="137"/>
      <c r="BS80" s="137"/>
      <c r="BT80" s="137"/>
      <c r="BU80" s="137"/>
      <c r="BV80" s="137"/>
      <c r="BW80" s="137"/>
      <c r="BY80" s="137"/>
      <c r="BZ80" s="138"/>
      <c r="CA80" s="271"/>
      <c r="CB80" s="137"/>
      <c r="CC80" s="137"/>
      <c r="CD80" s="137"/>
      <c r="CE80" s="137"/>
      <c r="CF80" s="137"/>
      <c r="CG80" s="137"/>
      <c r="CH80" s="137"/>
      <c r="CI80" s="137"/>
      <c r="CJ80" s="137"/>
      <c r="CK80" s="137"/>
      <c r="CL80" s="138"/>
      <c r="CM80" s="271"/>
      <c r="CN80" s="137"/>
      <c r="CO80" s="137"/>
      <c r="CP80" s="137"/>
      <c r="CQ80" s="137"/>
      <c r="CR80" s="137"/>
      <c r="CS80" s="137"/>
      <c r="CT80" s="137"/>
      <c r="CU80" s="137"/>
      <c r="CV80" s="137"/>
      <c r="CX80" s="137"/>
      <c r="CY80" s="138"/>
      <c r="CZ80" s="271"/>
      <c r="DA80" s="137"/>
      <c r="DB80" s="137"/>
      <c r="DC80" s="137"/>
      <c r="DD80" s="137"/>
      <c r="DE80" s="137"/>
      <c r="DF80" s="137"/>
      <c r="DG80" s="138"/>
      <c r="DH80" s="137"/>
      <c r="DI80" s="137"/>
      <c r="DJ80" s="137"/>
      <c r="DK80" s="137"/>
      <c r="DL80" s="137"/>
      <c r="DM80" s="137"/>
      <c r="DN80" s="137"/>
      <c r="DO80" s="138"/>
      <c r="DP80" s="137"/>
      <c r="DQ80" s="137"/>
      <c r="DR80" s="137"/>
      <c r="DS80" s="137"/>
      <c r="DT80" s="137"/>
      <c r="DU80" s="137"/>
      <c r="DV80" s="137"/>
      <c r="DW80" s="137"/>
      <c r="DX80" s="137"/>
      <c r="DY80" s="137"/>
      <c r="DZ80" s="137"/>
      <c r="EA80" s="137"/>
      <c r="EB80" s="137"/>
      <c r="EC80" s="137"/>
      <c r="ED80" s="137"/>
      <c r="EE80" s="137"/>
      <c r="EF80" s="138"/>
      <c r="EG80" s="271"/>
      <c r="EH80" s="137"/>
      <c r="EI80" s="137"/>
      <c r="EJ80" s="137"/>
      <c r="EK80" s="137"/>
      <c r="EL80" s="138"/>
      <c r="EM80" s="271"/>
      <c r="EN80" s="137"/>
      <c r="EO80" s="137"/>
      <c r="EP80" s="137"/>
      <c r="EQ80" s="137"/>
      <c r="ER80" s="138"/>
      <c r="ES80" s="140"/>
      <c r="ET80" s="121" t="str">
        <f t="shared" si="24"/>
        <v>ok</v>
      </c>
      <c r="FH80" s="46"/>
      <c r="FI80" s="46"/>
    </row>
    <row r="81" spans="1:165" s="67" customFormat="1" ht="30.95" customHeight="1">
      <c r="A81" s="627" t="str">
        <f t="shared" si="22"/>
        <v>Roaming Automático Nacional : (Aplica para los servicios móviles minoristas), según la definición de cada servicio.</v>
      </c>
      <c r="B81" s="628"/>
      <c r="C81" s="628"/>
      <c r="D81" s="274">
        <f t="shared" si="23"/>
        <v>0</v>
      </c>
      <c r="E81" s="271"/>
      <c r="F81" s="137"/>
      <c r="G81" s="137"/>
      <c r="H81" s="137"/>
      <c r="I81" s="137"/>
      <c r="J81" s="137"/>
      <c r="K81" s="137"/>
      <c r="L81" s="137"/>
      <c r="M81" s="137"/>
      <c r="N81" s="137"/>
      <c r="O81" s="137"/>
      <c r="P81" s="137"/>
      <c r="Q81" s="137"/>
      <c r="R81" s="137"/>
      <c r="S81" s="138"/>
      <c r="T81" s="271"/>
      <c r="U81" s="137"/>
      <c r="V81" s="137"/>
      <c r="W81" s="137"/>
      <c r="X81" s="137"/>
      <c r="Y81" s="137"/>
      <c r="Z81" s="137"/>
      <c r="AA81" s="137"/>
      <c r="AB81" s="137"/>
      <c r="AC81" s="137"/>
      <c r="AD81" s="137"/>
      <c r="AE81" s="137"/>
      <c r="AF81" s="137"/>
      <c r="AG81" s="137"/>
      <c r="AH81" s="137"/>
      <c r="AI81" s="137"/>
      <c r="AJ81" s="137"/>
      <c r="AK81" s="137"/>
      <c r="AL81" s="137"/>
      <c r="AM81" s="137"/>
      <c r="AO81" s="137"/>
      <c r="AP81" s="138"/>
      <c r="AQ81" s="271"/>
      <c r="AR81" s="137"/>
      <c r="AS81" s="137"/>
      <c r="AT81" s="137"/>
      <c r="AU81" s="137"/>
      <c r="AV81" s="137"/>
      <c r="AW81" s="137"/>
      <c r="AX81" s="137"/>
      <c r="AY81" s="137"/>
      <c r="AZ81" s="137"/>
      <c r="BA81" s="137"/>
      <c r="BB81" s="137"/>
      <c r="BC81" s="137"/>
      <c r="BD81" s="137"/>
      <c r="BE81" s="137"/>
      <c r="BF81" s="138"/>
      <c r="BG81" s="271"/>
      <c r="BH81" s="137"/>
      <c r="BI81" s="137"/>
      <c r="BJ81" s="137"/>
      <c r="BK81" s="137"/>
      <c r="BL81" s="137"/>
      <c r="BM81" s="137"/>
      <c r="BN81" s="138"/>
      <c r="BO81" s="271"/>
      <c r="BP81" s="137"/>
      <c r="BQ81" s="137"/>
      <c r="BR81" s="137"/>
      <c r="BS81" s="137"/>
      <c r="BT81" s="137"/>
      <c r="BU81" s="137"/>
      <c r="BV81" s="137"/>
      <c r="BW81" s="137"/>
      <c r="BY81" s="137"/>
      <c r="BZ81" s="138"/>
      <c r="CA81" s="271"/>
      <c r="CB81" s="137"/>
      <c r="CC81" s="137"/>
      <c r="CD81" s="137"/>
      <c r="CE81" s="137"/>
      <c r="CF81" s="137"/>
      <c r="CG81" s="137"/>
      <c r="CH81" s="137"/>
      <c r="CI81" s="137"/>
      <c r="CJ81" s="137"/>
      <c r="CK81" s="137"/>
      <c r="CL81" s="138"/>
      <c r="CM81" s="271"/>
      <c r="CN81" s="137"/>
      <c r="CO81" s="137"/>
      <c r="CP81" s="137"/>
      <c r="CQ81" s="137"/>
      <c r="CR81" s="137"/>
      <c r="CS81" s="137"/>
      <c r="CT81" s="137"/>
      <c r="CU81" s="137"/>
      <c r="CV81" s="137"/>
      <c r="CX81" s="137"/>
      <c r="CY81" s="138"/>
      <c r="CZ81" s="271"/>
      <c r="DA81" s="137"/>
      <c r="DB81" s="137"/>
      <c r="DC81" s="137"/>
      <c r="DD81" s="137"/>
      <c r="DE81" s="137"/>
      <c r="DF81" s="137"/>
      <c r="DG81" s="138"/>
      <c r="DH81" s="137"/>
      <c r="DI81" s="137"/>
      <c r="DJ81" s="137"/>
      <c r="DK81" s="137"/>
      <c r="DL81" s="137"/>
      <c r="DM81" s="137"/>
      <c r="DN81" s="137"/>
      <c r="DO81" s="138"/>
      <c r="DP81" s="137"/>
      <c r="DQ81" s="137"/>
      <c r="DR81" s="137"/>
      <c r="DS81" s="137"/>
      <c r="DT81" s="137"/>
      <c r="DU81" s="137"/>
      <c r="DV81" s="137"/>
      <c r="DW81" s="137"/>
      <c r="DX81" s="137"/>
      <c r="DY81" s="137"/>
      <c r="DZ81" s="137"/>
      <c r="EA81" s="137"/>
      <c r="EB81" s="137"/>
      <c r="EC81" s="137"/>
      <c r="ED81" s="137"/>
      <c r="EE81" s="137"/>
      <c r="EF81" s="138"/>
      <c r="EG81" s="271"/>
      <c r="EH81" s="137"/>
      <c r="EI81" s="137"/>
      <c r="EJ81" s="137"/>
      <c r="EK81" s="137"/>
      <c r="EL81" s="138"/>
      <c r="EM81" s="271"/>
      <c r="EN81" s="137"/>
      <c r="EO81" s="137"/>
      <c r="EP81" s="137"/>
      <c r="EQ81" s="137"/>
      <c r="ER81" s="138"/>
      <c r="ES81" s="140"/>
      <c r="ET81" s="121" t="str">
        <f t="shared" si="24"/>
        <v>ok</v>
      </c>
      <c r="FH81" s="46"/>
      <c r="FI81" s="46"/>
    </row>
    <row r="82" spans="1:165" s="67" customFormat="1" ht="38.1" customHeight="1">
      <c r="A82" s="627" t="str">
        <f t="shared" si="22"/>
        <v>Arrendamiento Infraestructura Activa : (Aplica para los servicios fijos, Móviles y Televisión ), según la definición de cada servicio.</v>
      </c>
      <c r="B82" s="628"/>
      <c r="C82" s="628"/>
      <c r="D82" s="274">
        <f t="shared" si="23"/>
        <v>0</v>
      </c>
      <c r="E82" s="271"/>
      <c r="F82" s="137"/>
      <c r="G82" s="137"/>
      <c r="H82" s="137"/>
      <c r="I82" s="137"/>
      <c r="J82" s="137"/>
      <c r="K82" s="137"/>
      <c r="L82" s="137"/>
      <c r="M82" s="137"/>
      <c r="N82" s="137"/>
      <c r="O82" s="137"/>
      <c r="P82" s="137"/>
      <c r="Q82" s="137"/>
      <c r="R82" s="137"/>
      <c r="S82" s="138"/>
      <c r="T82" s="271"/>
      <c r="U82" s="137"/>
      <c r="V82" s="137"/>
      <c r="W82" s="137"/>
      <c r="X82" s="137"/>
      <c r="Y82" s="137"/>
      <c r="Z82" s="137"/>
      <c r="AA82" s="137"/>
      <c r="AB82" s="137"/>
      <c r="AC82" s="137"/>
      <c r="AD82" s="137"/>
      <c r="AE82" s="137"/>
      <c r="AF82" s="137"/>
      <c r="AG82" s="137"/>
      <c r="AH82" s="137"/>
      <c r="AI82" s="137"/>
      <c r="AJ82" s="137"/>
      <c r="AK82" s="137"/>
      <c r="AL82" s="137"/>
      <c r="AM82" s="137"/>
      <c r="AO82" s="137"/>
      <c r="AP82" s="138"/>
      <c r="AQ82" s="271"/>
      <c r="AR82" s="137"/>
      <c r="AS82" s="137"/>
      <c r="AT82" s="137"/>
      <c r="AU82" s="137"/>
      <c r="AV82" s="137"/>
      <c r="AW82" s="137"/>
      <c r="AX82" s="137"/>
      <c r="AY82" s="137"/>
      <c r="AZ82" s="137"/>
      <c r="BA82" s="137"/>
      <c r="BB82" s="137"/>
      <c r="BC82" s="137"/>
      <c r="BD82" s="137"/>
      <c r="BE82" s="137"/>
      <c r="BF82" s="138"/>
      <c r="BG82" s="271"/>
      <c r="BH82" s="137"/>
      <c r="BI82" s="137"/>
      <c r="BJ82" s="137"/>
      <c r="BK82" s="137"/>
      <c r="BL82" s="137"/>
      <c r="BM82" s="137"/>
      <c r="BN82" s="138"/>
      <c r="BO82" s="271"/>
      <c r="BP82" s="137"/>
      <c r="BQ82" s="137"/>
      <c r="BR82" s="137"/>
      <c r="BS82" s="137"/>
      <c r="BT82" s="137"/>
      <c r="BU82" s="137"/>
      <c r="BV82" s="137"/>
      <c r="BW82" s="137"/>
      <c r="BY82" s="137"/>
      <c r="BZ82" s="138"/>
      <c r="CA82" s="271"/>
      <c r="CB82" s="137"/>
      <c r="CC82" s="137"/>
      <c r="CD82" s="137"/>
      <c r="CE82" s="137"/>
      <c r="CF82" s="137"/>
      <c r="CG82" s="137"/>
      <c r="CH82" s="137"/>
      <c r="CI82" s="137"/>
      <c r="CJ82" s="137"/>
      <c r="CK82" s="137"/>
      <c r="CL82" s="138"/>
      <c r="CM82" s="271"/>
      <c r="CN82" s="137"/>
      <c r="CO82" s="137"/>
      <c r="CP82" s="137"/>
      <c r="CQ82" s="137"/>
      <c r="CR82" s="137"/>
      <c r="CS82" s="137"/>
      <c r="CT82" s="137"/>
      <c r="CU82" s="137"/>
      <c r="CV82" s="137"/>
      <c r="CX82" s="137"/>
      <c r="CY82" s="138"/>
      <c r="CZ82" s="271"/>
      <c r="DA82" s="137"/>
      <c r="DB82" s="137"/>
      <c r="DC82" s="137"/>
      <c r="DD82" s="137"/>
      <c r="DE82" s="137"/>
      <c r="DF82" s="137"/>
      <c r="DG82" s="138"/>
      <c r="DH82" s="137"/>
      <c r="DI82" s="137"/>
      <c r="DJ82" s="137"/>
      <c r="DK82" s="137"/>
      <c r="DL82" s="137"/>
      <c r="DM82" s="137"/>
      <c r="DN82" s="137"/>
      <c r="DO82" s="138"/>
      <c r="DP82" s="137"/>
      <c r="DQ82" s="137"/>
      <c r="DR82" s="137"/>
      <c r="DS82" s="137"/>
      <c r="DT82" s="137"/>
      <c r="DU82" s="137"/>
      <c r="DV82" s="137"/>
      <c r="DW82" s="137"/>
      <c r="DX82" s="137"/>
      <c r="DY82" s="137"/>
      <c r="DZ82" s="137"/>
      <c r="EA82" s="137"/>
      <c r="EB82" s="137"/>
      <c r="EC82" s="137"/>
      <c r="ED82" s="137"/>
      <c r="EE82" s="137"/>
      <c r="EF82" s="138"/>
      <c r="EG82" s="271"/>
      <c r="EH82" s="137"/>
      <c r="EI82" s="137"/>
      <c r="EJ82" s="137"/>
      <c r="EK82" s="137"/>
      <c r="EL82" s="138"/>
      <c r="EM82" s="271"/>
      <c r="EN82" s="137"/>
      <c r="EO82" s="137"/>
      <c r="EP82" s="137"/>
      <c r="EQ82" s="137"/>
      <c r="ER82" s="138"/>
      <c r="ES82" s="140"/>
      <c r="ET82" s="121" t="str">
        <f t="shared" si="24"/>
        <v>ok</v>
      </c>
      <c r="FH82" s="46"/>
      <c r="FI82" s="46"/>
    </row>
    <row r="83" spans="1:165" s="67" customFormat="1" ht="47.1" customHeight="1">
      <c r="A83" s="627" t="str">
        <f t="shared" si="22"/>
        <v>Arrendamiento Infraestructura Pasiva : (Aplica para todos los servicios, excepto Larga Distancia  y Equipos ), según la definición de cada servicio.</v>
      </c>
      <c r="B83" s="628"/>
      <c r="C83" s="628"/>
      <c r="D83" s="274">
        <f t="shared" si="23"/>
        <v>0</v>
      </c>
      <c r="E83" s="271"/>
      <c r="F83" s="137"/>
      <c r="G83" s="137"/>
      <c r="H83" s="137"/>
      <c r="I83" s="137"/>
      <c r="J83" s="137"/>
      <c r="K83" s="137"/>
      <c r="L83" s="137"/>
      <c r="M83" s="137"/>
      <c r="N83" s="137"/>
      <c r="O83" s="137"/>
      <c r="P83" s="137"/>
      <c r="Q83" s="137"/>
      <c r="S83" s="138"/>
      <c r="T83" s="271"/>
      <c r="U83" s="137"/>
      <c r="V83" s="137"/>
      <c r="W83" s="137"/>
      <c r="X83" s="137"/>
      <c r="Y83" s="137"/>
      <c r="Z83" s="137"/>
      <c r="AA83" s="137"/>
      <c r="AB83" s="137"/>
      <c r="AC83" s="137"/>
      <c r="AD83" s="137"/>
      <c r="AE83" s="137"/>
      <c r="AF83" s="137"/>
      <c r="AG83" s="137"/>
      <c r="AH83" s="137"/>
      <c r="AI83" s="137"/>
      <c r="AJ83" s="137"/>
      <c r="AK83" s="137"/>
      <c r="AL83" s="137"/>
      <c r="AM83" s="137"/>
      <c r="AO83" s="137"/>
      <c r="AP83" s="138"/>
      <c r="AQ83" s="271"/>
      <c r="AR83" s="137"/>
      <c r="AS83" s="137"/>
      <c r="AT83" s="137"/>
      <c r="AU83" s="137"/>
      <c r="AV83" s="137"/>
      <c r="AW83" s="137"/>
      <c r="AX83" s="137"/>
      <c r="AY83" s="137"/>
      <c r="AZ83" s="137"/>
      <c r="BA83" s="137"/>
      <c r="BB83" s="137"/>
      <c r="BC83" s="137"/>
      <c r="BD83" s="137"/>
      <c r="BE83" s="137"/>
      <c r="BF83" s="138"/>
      <c r="BG83" s="271"/>
      <c r="BH83" s="137"/>
      <c r="BI83" s="137"/>
      <c r="BJ83" s="137"/>
      <c r="BK83" s="137"/>
      <c r="BL83" s="137"/>
      <c r="BM83" s="137"/>
      <c r="BN83" s="138"/>
      <c r="BO83" s="271"/>
      <c r="BP83" s="137"/>
      <c r="BQ83" s="137"/>
      <c r="BR83" s="137"/>
      <c r="BS83" s="137"/>
      <c r="BT83" s="137"/>
      <c r="BU83" s="137"/>
      <c r="BV83" s="137"/>
      <c r="BW83" s="137"/>
      <c r="BY83" s="137"/>
      <c r="BZ83" s="138"/>
      <c r="CA83" s="271"/>
      <c r="CB83" s="137"/>
      <c r="CC83" s="137"/>
      <c r="CD83" s="137"/>
      <c r="CE83" s="137"/>
      <c r="CF83" s="137"/>
      <c r="CG83" s="137"/>
      <c r="CH83" s="137"/>
      <c r="CI83" s="137"/>
      <c r="CJ83" s="137"/>
      <c r="CK83" s="137"/>
      <c r="CL83" s="138"/>
      <c r="CM83" s="271"/>
      <c r="CN83" s="137"/>
      <c r="CO83" s="137"/>
      <c r="CP83" s="137"/>
      <c r="CQ83" s="137"/>
      <c r="CR83" s="137"/>
      <c r="CS83" s="137"/>
      <c r="CT83" s="137"/>
      <c r="CU83" s="137"/>
      <c r="CV83" s="137"/>
      <c r="CX83" s="137"/>
      <c r="CY83" s="138"/>
      <c r="CZ83" s="271"/>
      <c r="DA83" s="137"/>
      <c r="DB83" s="137"/>
      <c r="DC83" s="137"/>
      <c r="DD83" s="137"/>
      <c r="DE83" s="137"/>
      <c r="DF83" s="137"/>
      <c r="DG83" s="138"/>
      <c r="DH83" s="137"/>
      <c r="DI83" s="137"/>
      <c r="DJ83" s="137"/>
      <c r="DK83" s="137"/>
      <c r="DL83" s="137"/>
      <c r="DM83" s="137"/>
      <c r="DN83" s="137"/>
      <c r="DO83" s="138"/>
      <c r="DP83" s="137"/>
      <c r="DQ83" s="137"/>
      <c r="DR83" s="137"/>
      <c r="DS83" s="137"/>
      <c r="DT83" s="137"/>
      <c r="DU83" s="137"/>
      <c r="DV83" s="137"/>
      <c r="DW83" s="137"/>
      <c r="DX83" s="137"/>
      <c r="DY83" s="137"/>
      <c r="DZ83" s="137"/>
      <c r="EA83" s="137"/>
      <c r="EB83" s="137"/>
      <c r="EC83" s="137"/>
      <c r="ED83" s="137"/>
      <c r="EE83" s="137"/>
      <c r="EF83" s="138"/>
      <c r="EG83" s="271"/>
      <c r="EH83" s="137"/>
      <c r="EI83" s="137"/>
      <c r="EJ83" s="137"/>
      <c r="EK83" s="137"/>
      <c r="EL83" s="138"/>
      <c r="EM83" s="271"/>
      <c r="EN83" s="137"/>
      <c r="EO83" s="137"/>
      <c r="EP83" s="137"/>
      <c r="EQ83" s="137"/>
      <c r="ER83" s="138"/>
      <c r="ES83" s="140"/>
      <c r="ET83" s="121" t="str">
        <f t="shared" si="24"/>
        <v>ok</v>
      </c>
      <c r="FH83" s="46"/>
      <c r="FI83" s="46"/>
    </row>
    <row r="84" spans="1:165" s="67" customFormat="1" ht="35.1" customHeight="1">
      <c r="A84" s="627" t="str">
        <f t="shared" si="22"/>
        <v>Otros Costos asociados al ingreso minorista  : (Aplica para todos los servicios Minoristas ), según la definición de cada servicio.</v>
      </c>
      <c r="B84" s="628"/>
      <c r="C84" s="628"/>
      <c r="D84" s="274">
        <f t="shared" si="23"/>
        <v>0</v>
      </c>
      <c r="E84" s="271"/>
      <c r="F84" s="137"/>
      <c r="G84" s="137"/>
      <c r="H84" s="137"/>
      <c r="I84" s="137"/>
      <c r="J84" s="137"/>
      <c r="K84" s="137"/>
      <c r="L84" s="137"/>
      <c r="M84" s="137"/>
      <c r="N84" s="137"/>
      <c r="O84" s="137"/>
      <c r="P84" s="137"/>
      <c r="Q84" s="137"/>
      <c r="R84" s="137"/>
      <c r="S84" s="138"/>
      <c r="T84" s="271"/>
      <c r="U84" s="137"/>
      <c r="V84" s="137"/>
      <c r="W84" s="137"/>
      <c r="X84" s="137"/>
      <c r="Y84" s="137"/>
      <c r="Z84" s="137"/>
      <c r="AA84" s="137"/>
      <c r="AB84" s="137"/>
      <c r="AC84" s="137"/>
      <c r="AD84" s="137"/>
      <c r="AE84" s="137"/>
      <c r="AF84" s="137"/>
      <c r="AG84" s="137"/>
      <c r="AH84" s="137"/>
      <c r="AI84" s="137"/>
      <c r="AJ84" s="137"/>
      <c r="AK84" s="137"/>
      <c r="AL84" s="137"/>
      <c r="AM84" s="137"/>
      <c r="AO84" s="137"/>
      <c r="AP84" s="138"/>
      <c r="AQ84" s="271"/>
      <c r="AR84" s="137"/>
      <c r="AS84" s="137"/>
      <c r="AT84" s="137"/>
      <c r="AU84" s="137"/>
      <c r="AV84" s="137"/>
      <c r="AW84" s="137"/>
      <c r="AX84" s="137"/>
      <c r="AY84" s="137"/>
      <c r="AZ84" s="137"/>
      <c r="BA84" s="137"/>
      <c r="BB84" s="137"/>
      <c r="BC84" s="137"/>
      <c r="BD84" s="137"/>
      <c r="BE84" s="137"/>
      <c r="BF84" s="138"/>
      <c r="BG84" s="271"/>
      <c r="BH84" s="137"/>
      <c r="BI84" s="137"/>
      <c r="BJ84" s="137"/>
      <c r="BK84" s="137"/>
      <c r="BL84" s="137"/>
      <c r="BM84" s="137"/>
      <c r="BN84" s="138"/>
      <c r="BO84" s="271"/>
      <c r="BP84" s="137"/>
      <c r="BQ84" s="137"/>
      <c r="BR84" s="137"/>
      <c r="BS84" s="137"/>
      <c r="BT84" s="137"/>
      <c r="BU84" s="137"/>
      <c r="BV84" s="137"/>
      <c r="BW84" s="137"/>
      <c r="BY84" s="137"/>
      <c r="BZ84" s="138"/>
      <c r="CA84" s="271"/>
      <c r="CB84" s="137"/>
      <c r="CC84" s="137"/>
      <c r="CD84" s="137"/>
      <c r="CE84" s="137"/>
      <c r="CF84" s="137"/>
      <c r="CG84" s="137"/>
      <c r="CH84" s="137"/>
      <c r="CI84" s="137"/>
      <c r="CJ84" s="137"/>
      <c r="CK84" s="137"/>
      <c r="CL84" s="138"/>
      <c r="CM84" s="271"/>
      <c r="CN84" s="137"/>
      <c r="CO84" s="137"/>
      <c r="CP84" s="137"/>
      <c r="CQ84" s="137"/>
      <c r="CR84" s="137"/>
      <c r="CS84" s="137"/>
      <c r="CT84" s="137"/>
      <c r="CU84" s="137"/>
      <c r="CV84" s="137"/>
      <c r="CX84" s="137"/>
      <c r="CY84" s="138"/>
      <c r="CZ84" s="271"/>
      <c r="DA84" s="137"/>
      <c r="DB84" s="137"/>
      <c r="DC84" s="137"/>
      <c r="DD84" s="137"/>
      <c r="DE84" s="137"/>
      <c r="DF84" s="137"/>
      <c r="DG84" s="138"/>
      <c r="DH84" s="137"/>
      <c r="DI84" s="137"/>
      <c r="DJ84" s="137"/>
      <c r="DK84" s="137"/>
      <c r="DL84" s="137"/>
      <c r="DM84" s="137"/>
      <c r="DN84" s="137"/>
      <c r="DO84" s="138"/>
      <c r="DP84" s="137"/>
      <c r="DQ84" s="137"/>
      <c r="DR84" s="137"/>
      <c r="DS84" s="137"/>
      <c r="DT84" s="137"/>
      <c r="DU84" s="137"/>
      <c r="DV84" s="137"/>
      <c r="DW84" s="137"/>
      <c r="DX84" s="137"/>
      <c r="DY84" s="137"/>
      <c r="DZ84" s="137"/>
      <c r="EA84" s="137"/>
      <c r="EB84" s="137"/>
      <c r="EC84" s="137"/>
      <c r="ED84" s="137"/>
      <c r="EE84" s="137"/>
      <c r="EF84" s="138"/>
      <c r="EG84" s="271"/>
      <c r="EH84" s="137"/>
      <c r="EI84" s="137"/>
      <c r="EJ84" s="137"/>
      <c r="EK84" s="137"/>
      <c r="EL84" s="138"/>
      <c r="EM84" s="271"/>
      <c r="EN84" s="137"/>
      <c r="EO84" s="137"/>
      <c r="EP84" s="137"/>
      <c r="EQ84" s="137"/>
      <c r="ER84" s="138"/>
      <c r="ES84" s="140"/>
      <c r="ET84" s="121" t="str">
        <f t="shared" si="24"/>
        <v>ok</v>
      </c>
      <c r="FH84" s="46"/>
      <c r="FI84" s="46"/>
    </row>
    <row r="85" spans="1:165" s="67" customFormat="1" ht="35.1" customHeight="1">
      <c r="A85" s="627" t="str">
        <f t="shared" si="22"/>
        <v>Costos directos específicos para Segmento Corporativo - Servicio Internet Fijo : (Aplica para el servicio Minorista de Internet Fijo), según la definición de cada servicio.</v>
      </c>
      <c r="B85" s="628"/>
      <c r="C85" s="628"/>
      <c r="D85" s="274">
        <f t="shared" si="23"/>
        <v>0</v>
      </c>
      <c r="E85" s="271"/>
      <c r="F85" s="137"/>
      <c r="G85" s="137"/>
      <c r="H85" s="137"/>
      <c r="I85" s="137"/>
      <c r="J85" s="137"/>
      <c r="K85" s="137"/>
      <c r="L85" s="137"/>
      <c r="M85" s="137"/>
      <c r="N85" s="137"/>
      <c r="O85" s="137"/>
      <c r="P85" s="137"/>
      <c r="Q85" s="137"/>
      <c r="R85" s="137"/>
      <c r="S85" s="138"/>
      <c r="T85" s="271"/>
      <c r="U85" s="137"/>
      <c r="V85" s="137"/>
      <c r="W85" s="137"/>
      <c r="X85" s="137"/>
      <c r="Y85" s="137"/>
      <c r="Z85" s="137"/>
      <c r="AA85" s="137"/>
      <c r="AB85" s="137"/>
      <c r="AC85" s="137"/>
      <c r="AD85" s="137"/>
      <c r="AE85" s="137"/>
      <c r="AF85" s="137"/>
      <c r="AG85" s="137"/>
      <c r="AH85" s="137"/>
      <c r="AI85" s="137"/>
      <c r="AJ85" s="137"/>
      <c r="AK85" s="137"/>
      <c r="AL85" s="137"/>
      <c r="AM85" s="137"/>
      <c r="AO85" s="137"/>
      <c r="AP85" s="138"/>
      <c r="AQ85" s="271"/>
      <c r="AR85" s="137"/>
      <c r="AS85" s="137"/>
      <c r="AT85" s="137"/>
      <c r="AU85" s="137"/>
      <c r="AV85" s="137"/>
      <c r="AW85" s="137"/>
      <c r="AX85" s="137"/>
      <c r="AY85" s="137"/>
      <c r="AZ85" s="137"/>
      <c r="BA85" s="137"/>
      <c r="BB85" s="137"/>
      <c r="BC85" s="137"/>
      <c r="BD85" s="137"/>
      <c r="BE85" s="137"/>
      <c r="BF85" s="138"/>
      <c r="BG85" s="271"/>
      <c r="BH85" s="137"/>
      <c r="BI85" s="137"/>
      <c r="BJ85" s="137"/>
      <c r="BK85" s="137"/>
      <c r="BL85" s="137"/>
      <c r="BM85" s="137"/>
      <c r="BN85" s="138"/>
      <c r="BO85" s="271"/>
      <c r="BP85" s="137"/>
      <c r="BQ85" s="137"/>
      <c r="BR85" s="137"/>
      <c r="BS85" s="137"/>
      <c r="BT85" s="137"/>
      <c r="BU85" s="137"/>
      <c r="BV85" s="137"/>
      <c r="BW85" s="137"/>
      <c r="BY85" s="137"/>
      <c r="BZ85" s="138"/>
      <c r="CA85" s="271"/>
      <c r="CB85" s="137"/>
      <c r="CC85" s="137"/>
      <c r="CD85" s="137"/>
      <c r="CE85" s="137"/>
      <c r="CF85" s="137"/>
      <c r="CG85" s="137"/>
      <c r="CH85" s="137"/>
      <c r="CI85" s="137"/>
      <c r="CJ85" s="137"/>
      <c r="CK85" s="137"/>
      <c r="CL85" s="138"/>
      <c r="CM85" s="271"/>
      <c r="CN85" s="137"/>
      <c r="CO85" s="137"/>
      <c r="CP85" s="137"/>
      <c r="CQ85" s="137"/>
      <c r="CR85" s="137"/>
      <c r="CS85" s="137"/>
      <c r="CT85" s="137"/>
      <c r="CU85" s="137"/>
      <c r="CV85" s="137"/>
      <c r="CX85" s="137"/>
      <c r="CY85" s="138"/>
      <c r="CZ85" s="271"/>
      <c r="DA85" s="137"/>
      <c r="DB85" s="137"/>
      <c r="DC85" s="137"/>
      <c r="DD85" s="137"/>
      <c r="DE85" s="137"/>
      <c r="DF85" s="137"/>
      <c r="DG85" s="138"/>
      <c r="DH85" s="137"/>
      <c r="DI85" s="137"/>
      <c r="DJ85" s="137"/>
      <c r="DK85" s="137"/>
      <c r="DL85" s="137"/>
      <c r="DM85" s="137"/>
      <c r="DN85" s="137"/>
      <c r="DO85" s="138"/>
      <c r="DP85" s="137"/>
      <c r="DQ85" s="137"/>
      <c r="DR85" s="137"/>
      <c r="DS85" s="137"/>
      <c r="DT85" s="137"/>
      <c r="DU85" s="137"/>
      <c r="DV85" s="137"/>
      <c r="DW85" s="137"/>
      <c r="DX85" s="137"/>
      <c r="DY85" s="137"/>
      <c r="DZ85" s="137"/>
      <c r="EA85" s="137"/>
      <c r="EB85" s="137"/>
      <c r="EC85" s="137"/>
      <c r="ED85" s="137"/>
      <c r="EE85" s="137"/>
      <c r="EF85" s="138"/>
      <c r="EG85" s="271"/>
      <c r="EH85" s="137"/>
      <c r="EI85" s="137"/>
      <c r="EJ85" s="137"/>
      <c r="EK85" s="137"/>
      <c r="EL85" s="138"/>
      <c r="EM85" s="271"/>
      <c r="EN85" s="137"/>
      <c r="EO85" s="137"/>
      <c r="EP85" s="137"/>
      <c r="EQ85" s="137"/>
      <c r="ER85" s="138"/>
      <c r="ES85" s="140"/>
      <c r="ET85" s="121" t="str">
        <f t="shared" si="24"/>
        <v>ok</v>
      </c>
      <c r="FH85" s="46"/>
      <c r="FI85" s="46"/>
    </row>
    <row r="86" spans="1:165" s="67" customFormat="1" ht="35.1" customHeight="1">
      <c r="A86" s="627" t="str">
        <f t="shared" si="22"/>
        <v>Otros Costos asociados al ingreso mayorista  : (Aplica para todos los servicios Mayoristas ), según la definición de cada servicio.</v>
      </c>
      <c r="B86" s="628"/>
      <c r="C86" s="628"/>
      <c r="D86" s="274">
        <f t="shared" si="23"/>
        <v>0</v>
      </c>
      <c r="E86" s="271"/>
      <c r="F86" s="137"/>
      <c r="G86" s="137"/>
      <c r="H86" s="137"/>
      <c r="I86" s="137"/>
      <c r="J86" s="137"/>
      <c r="K86" s="137"/>
      <c r="L86" s="137"/>
      <c r="M86" s="137"/>
      <c r="N86" s="137"/>
      <c r="O86" s="137"/>
      <c r="P86" s="137"/>
      <c r="Q86" s="137"/>
      <c r="R86" s="137"/>
      <c r="S86" s="138"/>
      <c r="T86" s="271"/>
      <c r="U86" s="137"/>
      <c r="V86" s="137"/>
      <c r="W86" s="137"/>
      <c r="X86" s="137"/>
      <c r="Y86" s="137"/>
      <c r="Z86" s="137"/>
      <c r="AA86" s="137"/>
      <c r="AB86" s="137"/>
      <c r="AC86" s="137"/>
      <c r="AD86" s="137"/>
      <c r="AE86" s="137"/>
      <c r="AF86" s="137"/>
      <c r="AG86" s="137"/>
      <c r="AH86" s="137"/>
      <c r="AI86" s="137"/>
      <c r="AJ86" s="137"/>
      <c r="AK86" s="137"/>
      <c r="AL86" s="137"/>
      <c r="AM86" s="137"/>
      <c r="AO86" s="137"/>
      <c r="AP86" s="138"/>
      <c r="AQ86" s="271"/>
      <c r="AR86" s="137"/>
      <c r="AS86" s="137"/>
      <c r="AT86" s="137"/>
      <c r="AU86" s="137"/>
      <c r="AV86" s="137"/>
      <c r="AW86" s="137"/>
      <c r="AX86" s="137"/>
      <c r="AY86" s="137"/>
      <c r="AZ86" s="137"/>
      <c r="BA86" s="137"/>
      <c r="BB86" s="137"/>
      <c r="BC86" s="137"/>
      <c r="BD86" s="137"/>
      <c r="BE86" s="137"/>
      <c r="BF86" s="138"/>
      <c r="BG86" s="271"/>
      <c r="BH86" s="137"/>
      <c r="BI86" s="137"/>
      <c r="BJ86" s="137"/>
      <c r="BK86" s="137"/>
      <c r="BL86" s="137"/>
      <c r="BM86" s="137"/>
      <c r="BN86" s="138"/>
      <c r="BO86" s="271"/>
      <c r="BP86" s="137"/>
      <c r="BQ86" s="137"/>
      <c r="BR86" s="137"/>
      <c r="BS86" s="137"/>
      <c r="BT86" s="137"/>
      <c r="BU86" s="137"/>
      <c r="BV86" s="137"/>
      <c r="BW86" s="137"/>
      <c r="BY86" s="137"/>
      <c r="BZ86" s="138"/>
      <c r="CA86" s="271"/>
      <c r="CB86" s="137"/>
      <c r="CC86" s="137"/>
      <c r="CD86" s="137"/>
      <c r="CE86" s="137"/>
      <c r="CF86" s="137"/>
      <c r="CG86" s="137"/>
      <c r="CH86" s="137"/>
      <c r="CI86" s="137"/>
      <c r="CJ86" s="137"/>
      <c r="CK86" s="137"/>
      <c r="CL86" s="138"/>
      <c r="CM86" s="271"/>
      <c r="CN86" s="137"/>
      <c r="CO86" s="137"/>
      <c r="CP86" s="137"/>
      <c r="CQ86" s="137"/>
      <c r="CR86" s="137"/>
      <c r="CS86" s="137"/>
      <c r="CT86" s="137"/>
      <c r="CU86" s="137"/>
      <c r="CV86" s="137"/>
      <c r="CX86" s="137"/>
      <c r="CY86" s="138"/>
      <c r="CZ86" s="271"/>
      <c r="DA86" s="137"/>
      <c r="DB86" s="137"/>
      <c r="DC86" s="137"/>
      <c r="DD86" s="137"/>
      <c r="DE86" s="137"/>
      <c r="DF86" s="137"/>
      <c r="DG86" s="138"/>
      <c r="DH86" s="137"/>
      <c r="DI86" s="137"/>
      <c r="DJ86" s="137"/>
      <c r="DK86" s="137"/>
      <c r="DL86" s="137"/>
      <c r="DM86" s="137"/>
      <c r="DN86" s="137"/>
      <c r="DO86" s="138"/>
      <c r="DP86" s="137"/>
      <c r="DQ86" s="137"/>
      <c r="DR86" s="137"/>
      <c r="DS86" s="137"/>
      <c r="DT86" s="137"/>
      <c r="DU86" s="137"/>
      <c r="DV86" s="137"/>
      <c r="DW86" s="137"/>
      <c r="DX86" s="137"/>
      <c r="DY86" s="137"/>
      <c r="DZ86" s="137"/>
      <c r="EA86" s="137"/>
      <c r="EB86" s="137"/>
      <c r="EC86" s="137"/>
      <c r="ED86" s="137"/>
      <c r="EE86" s="137"/>
      <c r="EF86" s="138"/>
      <c r="EG86" s="271"/>
      <c r="EH86" s="137"/>
      <c r="EI86" s="137"/>
      <c r="EJ86" s="137"/>
      <c r="EK86" s="137"/>
      <c r="EL86" s="138"/>
      <c r="EM86" s="271"/>
      <c r="EN86" s="137"/>
      <c r="EO86" s="137"/>
      <c r="EP86" s="137"/>
      <c r="EQ86" s="137"/>
      <c r="ER86" s="138"/>
      <c r="ES86" s="140"/>
      <c r="ET86" s="121" t="str">
        <f t="shared" si="24"/>
        <v>ok</v>
      </c>
      <c r="FH86" s="46"/>
      <c r="FI86" s="46"/>
    </row>
    <row r="87" spans="1:165" s="67" customFormat="1" ht="33.950000000000003" customHeight="1">
      <c r="A87" s="627" t="str">
        <f t="shared" si="22"/>
        <v>Transporte -  Televisión : (Aplica exclusivamente para Televisión ), según la definición de este servicio.</v>
      </c>
      <c r="B87" s="628"/>
      <c r="C87" s="628"/>
      <c r="D87" s="274">
        <f t="shared" si="23"/>
        <v>0</v>
      </c>
      <c r="E87" s="271"/>
      <c r="F87" s="137"/>
      <c r="G87" s="137"/>
      <c r="H87" s="137"/>
      <c r="I87" s="137"/>
      <c r="J87" s="137"/>
      <c r="K87" s="137"/>
      <c r="L87" s="137"/>
      <c r="M87" s="137"/>
      <c r="N87" s="137"/>
      <c r="O87" s="137"/>
      <c r="P87" s="137"/>
      <c r="Q87" s="137"/>
      <c r="R87" s="137"/>
      <c r="S87" s="138"/>
      <c r="T87" s="271"/>
      <c r="U87" s="137"/>
      <c r="V87" s="137"/>
      <c r="W87" s="137"/>
      <c r="X87" s="137"/>
      <c r="Y87" s="137"/>
      <c r="Z87" s="137"/>
      <c r="AA87" s="137"/>
      <c r="AB87" s="137"/>
      <c r="AC87" s="137"/>
      <c r="AD87" s="137"/>
      <c r="AE87" s="137"/>
      <c r="AF87" s="137"/>
      <c r="AG87" s="137"/>
      <c r="AH87" s="137"/>
      <c r="AI87" s="137"/>
      <c r="AJ87" s="137"/>
      <c r="AK87" s="137"/>
      <c r="AL87" s="137"/>
      <c r="AM87" s="137"/>
      <c r="AO87" s="137"/>
      <c r="AP87" s="138"/>
      <c r="AQ87" s="271"/>
      <c r="AR87" s="137"/>
      <c r="AS87" s="137"/>
      <c r="AT87" s="137"/>
      <c r="AU87" s="137"/>
      <c r="AV87" s="137"/>
      <c r="AW87" s="137"/>
      <c r="AX87" s="137"/>
      <c r="AY87" s="137"/>
      <c r="AZ87" s="137"/>
      <c r="BA87" s="137"/>
      <c r="BB87" s="137"/>
      <c r="BC87" s="137"/>
      <c r="BD87" s="137"/>
      <c r="BE87" s="137"/>
      <c r="BF87" s="138"/>
      <c r="BG87" s="271"/>
      <c r="BH87" s="137"/>
      <c r="BI87" s="137"/>
      <c r="BJ87" s="137"/>
      <c r="BK87" s="137"/>
      <c r="BL87" s="137"/>
      <c r="BM87" s="137"/>
      <c r="BN87" s="138"/>
      <c r="BO87" s="271"/>
      <c r="BP87" s="137"/>
      <c r="BQ87" s="137"/>
      <c r="BR87" s="137"/>
      <c r="BS87" s="137"/>
      <c r="BT87" s="137"/>
      <c r="BU87" s="137"/>
      <c r="BV87" s="137"/>
      <c r="BW87" s="137"/>
      <c r="BY87" s="137"/>
      <c r="BZ87" s="138"/>
      <c r="CA87" s="271"/>
      <c r="CB87" s="137"/>
      <c r="CC87" s="137"/>
      <c r="CD87" s="137"/>
      <c r="CE87" s="137"/>
      <c r="CF87" s="137"/>
      <c r="CG87" s="137"/>
      <c r="CH87" s="137"/>
      <c r="CI87" s="137"/>
      <c r="CJ87" s="137"/>
      <c r="CK87" s="137"/>
      <c r="CL87" s="138"/>
      <c r="CM87" s="271"/>
      <c r="CN87" s="137"/>
      <c r="CO87" s="137"/>
      <c r="CP87" s="137"/>
      <c r="CQ87" s="137"/>
      <c r="CR87" s="137"/>
      <c r="CS87" s="137"/>
      <c r="CT87" s="137"/>
      <c r="CU87" s="137"/>
      <c r="CV87" s="137"/>
      <c r="CX87" s="137"/>
      <c r="CY87" s="138"/>
      <c r="CZ87" s="271"/>
      <c r="DA87" s="137"/>
      <c r="DB87" s="137"/>
      <c r="DC87" s="137"/>
      <c r="DD87" s="137"/>
      <c r="DE87" s="137"/>
      <c r="DF87" s="137"/>
      <c r="DG87" s="138"/>
      <c r="DH87" s="137"/>
      <c r="DI87" s="137"/>
      <c r="DJ87" s="137"/>
      <c r="DK87" s="137"/>
      <c r="DL87" s="137"/>
      <c r="DM87" s="137"/>
      <c r="DN87" s="137"/>
      <c r="DO87" s="138"/>
      <c r="DP87" s="137"/>
      <c r="DQ87" s="137"/>
      <c r="DR87" s="137"/>
      <c r="DS87" s="137"/>
      <c r="DT87" s="137"/>
      <c r="DU87" s="137"/>
      <c r="DV87" s="137"/>
      <c r="DW87" s="137"/>
      <c r="DX87" s="137"/>
      <c r="DY87" s="137"/>
      <c r="DZ87" s="137"/>
      <c r="EA87" s="137"/>
      <c r="EB87" s="137"/>
      <c r="EC87" s="137"/>
      <c r="ED87" s="137"/>
      <c r="EE87" s="137"/>
      <c r="EF87" s="138"/>
      <c r="EG87" s="271"/>
      <c r="EH87" s="137"/>
      <c r="EI87" s="137"/>
      <c r="EJ87" s="137"/>
      <c r="EK87" s="137"/>
      <c r="EL87" s="138"/>
      <c r="EM87" s="271"/>
      <c r="EN87" s="137"/>
      <c r="EO87" s="137"/>
      <c r="EP87" s="137"/>
      <c r="EQ87" s="137"/>
      <c r="ER87" s="138"/>
      <c r="ES87" s="140"/>
      <c r="ET87" s="121" t="str">
        <f t="shared" si="24"/>
        <v>ok</v>
      </c>
      <c r="FH87" s="46"/>
      <c r="FI87" s="46"/>
    </row>
    <row r="88" spans="1:165" s="67" customFormat="1" ht="47.1" customHeight="1">
      <c r="A88" s="627" t="str">
        <f t="shared" si="22"/>
        <v>Adquisición de contenidos y costos Programación -  Televisión : (Aplica exclusivamente para Televisión ), según la definición de este servicio.</v>
      </c>
      <c r="B88" s="628"/>
      <c r="C88" s="628"/>
      <c r="D88" s="274">
        <f t="shared" si="23"/>
        <v>0</v>
      </c>
      <c r="E88" s="271"/>
      <c r="F88" s="137"/>
      <c r="G88" s="137"/>
      <c r="H88" s="137"/>
      <c r="I88" s="137"/>
      <c r="J88" s="137"/>
      <c r="K88" s="137"/>
      <c r="L88" s="137"/>
      <c r="M88" s="137"/>
      <c r="N88" s="137"/>
      <c r="O88" s="137"/>
      <c r="P88" s="137"/>
      <c r="Q88" s="137"/>
      <c r="R88" s="137"/>
      <c r="S88" s="138"/>
      <c r="T88" s="271"/>
      <c r="U88" s="137"/>
      <c r="V88" s="137"/>
      <c r="W88" s="137"/>
      <c r="X88" s="137"/>
      <c r="Y88" s="137"/>
      <c r="Z88" s="137"/>
      <c r="AA88" s="137"/>
      <c r="AB88" s="137"/>
      <c r="AC88" s="137"/>
      <c r="AD88" s="137"/>
      <c r="AE88" s="137"/>
      <c r="AF88" s="137"/>
      <c r="AG88" s="137"/>
      <c r="AH88" s="137"/>
      <c r="AI88" s="137"/>
      <c r="AJ88" s="137"/>
      <c r="AK88" s="137"/>
      <c r="AL88" s="137"/>
      <c r="AM88" s="137"/>
      <c r="AO88" s="137"/>
      <c r="AP88" s="138"/>
      <c r="AQ88" s="271"/>
      <c r="AR88" s="137"/>
      <c r="AS88" s="137"/>
      <c r="AT88" s="137"/>
      <c r="AU88" s="137"/>
      <c r="AV88" s="137"/>
      <c r="AW88" s="137"/>
      <c r="AX88" s="137"/>
      <c r="AY88" s="137"/>
      <c r="AZ88" s="137"/>
      <c r="BA88" s="137"/>
      <c r="BB88" s="137"/>
      <c r="BC88" s="137"/>
      <c r="BD88" s="137"/>
      <c r="BE88" s="137"/>
      <c r="BF88" s="138"/>
      <c r="BG88" s="271"/>
      <c r="BH88" s="137"/>
      <c r="BI88" s="137"/>
      <c r="BJ88" s="137"/>
      <c r="BK88" s="137"/>
      <c r="BL88" s="137"/>
      <c r="BM88" s="137"/>
      <c r="BN88" s="138"/>
      <c r="BO88" s="271"/>
      <c r="BP88" s="137"/>
      <c r="BQ88" s="137"/>
      <c r="BR88" s="137"/>
      <c r="BS88" s="137"/>
      <c r="BT88" s="137"/>
      <c r="BU88" s="137"/>
      <c r="BV88" s="137"/>
      <c r="BW88" s="137"/>
      <c r="BY88" s="137"/>
      <c r="BZ88" s="138"/>
      <c r="CA88" s="271"/>
      <c r="CB88" s="137"/>
      <c r="CC88" s="137"/>
      <c r="CD88" s="137"/>
      <c r="CE88" s="137"/>
      <c r="CF88" s="137"/>
      <c r="CG88" s="137"/>
      <c r="CH88" s="137"/>
      <c r="CI88" s="137"/>
      <c r="CJ88" s="137"/>
      <c r="CK88" s="137"/>
      <c r="CL88" s="138"/>
      <c r="CM88" s="271"/>
      <c r="CN88" s="137"/>
      <c r="CO88" s="137"/>
      <c r="CP88" s="137"/>
      <c r="CQ88" s="137"/>
      <c r="CR88" s="137"/>
      <c r="CS88" s="137"/>
      <c r="CT88" s="137"/>
      <c r="CU88" s="137"/>
      <c r="CV88" s="137"/>
      <c r="CX88" s="137"/>
      <c r="CY88" s="138"/>
      <c r="CZ88" s="271"/>
      <c r="DA88" s="137"/>
      <c r="DB88" s="137"/>
      <c r="DC88" s="137"/>
      <c r="DD88" s="137"/>
      <c r="DE88" s="137"/>
      <c r="DF88" s="137"/>
      <c r="DG88" s="138"/>
      <c r="DH88" s="137"/>
      <c r="DI88" s="137"/>
      <c r="DJ88" s="137"/>
      <c r="DK88" s="137"/>
      <c r="DL88" s="137"/>
      <c r="DM88" s="137"/>
      <c r="DN88" s="137"/>
      <c r="DO88" s="138"/>
      <c r="DP88" s="137"/>
      <c r="DQ88" s="137"/>
      <c r="DR88" s="137"/>
      <c r="DS88" s="137"/>
      <c r="DT88" s="137"/>
      <c r="DU88" s="137"/>
      <c r="DV88" s="137"/>
      <c r="DW88" s="137"/>
      <c r="DX88" s="137"/>
      <c r="DY88" s="137"/>
      <c r="DZ88" s="137"/>
      <c r="EA88" s="137"/>
      <c r="EB88" s="137"/>
      <c r="EC88" s="137"/>
      <c r="ED88" s="137"/>
      <c r="EE88" s="137"/>
      <c r="EF88" s="138"/>
      <c r="EG88" s="271"/>
      <c r="EH88" s="137"/>
      <c r="EI88" s="137"/>
      <c r="EJ88" s="137"/>
      <c r="EK88" s="137"/>
      <c r="EL88" s="138"/>
      <c r="EM88" s="271"/>
      <c r="EN88" s="137"/>
      <c r="EO88" s="137"/>
      <c r="EP88" s="137"/>
      <c r="EQ88" s="137"/>
      <c r="ER88" s="138"/>
      <c r="ES88" s="140"/>
      <c r="ET88" s="121" t="str">
        <f t="shared" si="24"/>
        <v>ok</v>
      </c>
      <c r="FH88" s="46"/>
      <c r="FI88" s="46"/>
    </row>
    <row r="89" spans="1:165" s="67" customFormat="1" ht="36" customHeight="1">
      <c r="A89" s="627" t="str">
        <f t="shared" si="22"/>
        <v>Compra de Equipos Acceso a internet y Depreciación : (Aplica exclusivamente para Equipos ), según la definición de este servicio.</v>
      </c>
      <c r="B89" s="628"/>
      <c r="C89" s="628"/>
      <c r="D89" s="274">
        <f t="shared" si="23"/>
        <v>0</v>
      </c>
      <c r="E89" s="271"/>
      <c r="F89" s="137"/>
      <c r="G89" s="137"/>
      <c r="H89" s="137"/>
      <c r="I89" s="137"/>
      <c r="J89" s="137"/>
      <c r="K89" s="137"/>
      <c r="L89" s="137"/>
      <c r="M89" s="137"/>
      <c r="N89" s="137"/>
      <c r="O89" s="137"/>
      <c r="P89" s="137"/>
      <c r="Q89" s="137"/>
      <c r="R89" s="137"/>
      <c r="S89" s="138"/>
      <c r="T89" s="271"/>
      <c r="U89" s="137"/>
      <c r="V89" s="137"/>
      <c r="W89" s="137"/>
      <c r="X89" s="137"/>
      <c r="Y89" s="137"/>
      <c r="Z89" s="137"/>
      <c r="AA89" s="137"/>
      <c r="AB89" s="137"/>
      <c r="AC89" s="137"/>
      <c r="AD89" s="137"/>
      <c r="AE89" s="137"/>
      <c r="AF89" s="137"/>
      <c r="AG89" s="137"/>
      <c r="AH89" s="137"/>
      <c r="AI89" s="137"/>
      <c r="AJ89" s="137"/>
      <c r="AK89" s="137"/>
      <c r="AL89" s="137"/>
      <c r="AM89" s="137"/>
      <c r="AO89" s="137"/>
      <c r="AP89" s="138"/>
      <c r="AQ89" s="271"/>
      <c r="AR89" s="137"/>
      <c r="AS89" s="137"/>
      <c r="AT89" s="137"/>
      <c r="AU89" s="137"/>
      <c r="AV89" s="137"/>
      <c r="AW89" s="137"/>
      <c r="AX89" s="137"/>
      <c r="AY89" s="137"/>
      <c r="AZ89" s="137"/>
      <c r="BA89" s="137"/>
      <c r="BB89" s="137"/>
      <c r="BC89" s="137"/>
      <c r="BD89" s="137"/>
      <c r="BE89" s="137"/>
      <c r="BF89" s="138"/>
      <c r="BG89" s="271"/>
      <c r="BH89" s="137"/>
      <c r="BI89" s="137"/>
      <c r="BJ89" s="137"/>
      <c r="BK89" s="137"/>
      <c r="BL89" s="137"/>
      <c r="BM89" s="137"/>
      <c r="BN89" s="138"/>
      <c r="BO89" s="271"/>
      <c r="BP89" s="137"/>
      <c r="BQ89" s="137"/>
      <c r="BR89" s="137"/>
      <c r="BS89" s="137"/>
      <c r="BT89" s="137"/>
      <c r="BU89" s="137"/>
      <c r="BV89" s="137"/>
      <c r="BW89" s="137"/>
      <c r="BY89" s="137"/>
      <c r="BZ89" s="138"/>
      <c r="CA89" s="271"/>
      <c r="CB89" s="137"/>
      <c r="CC89" s="137"/>
      <c r="CD89" s="137"/>
      <c r="CE89" s="137"/>
      <c r="CF89" s="137"/>
      <c r="CG89" s="137"/>
      <c r="CH89" s="137"/>
      <c r="CI89" s="137"/>
      <c r="CJ89" s="137"/>
      <c r="CK89" s="137"/>
      <c r="CL89" s="138"/>
      <c r="CM89" s="271"/>
      <c r="CN89" s="137"/>
      <c r="CO89" s="137"/>
      <c r="CP89" s="137"/>
      <c r="CQ89" s="137"/>
      <c r="CR89" s="137"/>
      <c r="CS89" s="137"/>
      <c r="CT89" s="137"/>
      <c r="CU89" s="137"/>
      <c r="CV89" s="137"/>
      <c r="CX89" s="137"/>
      <c r="CY89" s="138"/>
      <c r="CZ89" s="271"/>
      <c r="DA89" s="137"/>
      <c r="DB89" s="137"/>
      <c r="DC89" s="137"/>
      <c r="DD89" s="137"/>
      <c r="DE89" s="137"/>
      <c r="DF89" s="137"/>
      <c r="DG89" s="138"/>
      <c r="DH89" s="137"/>
      <c r="DI89" s="137"/>
      <c r="DJ89" s="137"/>
      <c r="DK89" s="137"/>
      <c r="DL89" s="137"/>
      <c r="DM89" s="137"/>
      <c r="DN89" s="137"/>
      <c r="DO89" s="138"/>
      <c r="DP89" s="137"/>
      <c r="DQ89" s="137"/>
      <c r="DR89" s="137"/>
      <c r="DS89" s="137"/>
      <c r="DT89" s="137"/>
      <c r="DU89" s="137"/>
      <c r="DV89" s="137"/>
      <c r="DW89" s="137"/>
      <c r="DX89" s="137"/>
      <c r="DY89" s="137"/>
      <c r="DZ89" s="137"/>
      <c r="EA89" s="137"/>
      <c r="EB89" s="137"/>
      <c r="EC89" s="137"/>
      <c r="ED89" s="137"/>
      <c r="EE89" s="137"/>
      <c r="EF89" s="138"/>
      <c r="EG89" s="271"/>
      <c r="EH89" s="137"/>
      <c r="EI89" s="137"/>
      <c r="EJ89" s="137"/>
      <c r="EK89" s="137"/>
      <c r="EL89" s="138"/>
      <c r="EM89" s="271"/>
      <c r="EN89" s="137"/>
      <c r="EO89" s="137"/>
      <c r="EP89" s="137"/>
      <c r="EQ89" s="137"/>
      <c r="ER89" s="138"/>
      <c r="ES89" s="140"/>
      <c r="ET89" s="121" t="str">
        <f t="shared" si="24"/>
        <v>ok</v>
      </c>
      <c r="FH89" s="46"/>
      <c r="FI89" s="46"/>
    </row>
    <row r="90" spans="1:165" s="67" customFormat="1" ht="39" customHeight="1">
      <c r="A90" s="627" t="str">
        <f t="shared" si="22"/>
        <v>Compra de Equipos móviles  y Depreciación : (Aplica exclusivamente para Equipos ), según la definición de este servicio.</v>
      </c>
      <c r="B90" s="628"/>
      <c r="C90" s="628"/>
      <c r="D90" s="274">
        <f t="shared" si="23"/>
        <v>0</v>
      </c>
      <c r="E90" s="271"/>
      <c r="F90" s="137"/>
      <c r="G90" s="137"/>
      <c r="H90" s="137"/>
      <c r="I90" s="137"/>
      <c r="J90" s="137"/>
      <c r="K90" s="137"/>
      <c r="L90" s="137"/>
      <c r="M90" s="137"/>
      <c r="N90" s="137"/>
      <c r="O90" s="137"/>
      <c r="P90" s="137"/>
      <c r="Q90" s="137"/>
      <c r="R90" s="137"/>
      <c r="S90" s="138"/>
      <c r="T90" s="271"/>
      <c r="U90" s="137"/>
      <c r="V90" s="137"/>
      <c r="W90" s="137"/>
      <c r="X90" s="137"/>
      <c r="Y90" s="137"/>
      <c r="Z90" s="137"/>
      <c r="AA90" s="137"/>
      <c r="AB90" s="137"/>
      <c r="AC90" s="137"/>
      <c r="AD90" s="137"/>
      <c r="AE90" s="137"/>
      <c r="AF90" s="137"/>
      <c r="AG90" s="137"/>
      <c r="AH90" s="137"/>
      <c r="AI90" s="137"/>
      <c r="AJ90" s="137"/>
      <c r="AK90" s="137"/>
      <c r="AL90" s="137"/>
      <c r="AM90" s="137"/>
      <c r="AO90" s="137"/>
      <c r="AP90" s="138"/>
      <c r="AQ90" s="271"/>
      <c r="AR90" s="137"/>
      <c r="AS90" s="137"/>
      <c r="AT90" s="137"/>
      <c r="AU90" s="137"/>
      <c r="AV90" s="137"/>
      <c r="AW90" s="137"/>
      <c r="AX90" s="137"/>
      <c r="AY90" s="137"/>
      <c r="AZ90" s="137"/>
      <c r="BA90" s="137"/>
      <c r="BB90" s="137"/>
      <c r="BC90" s="137"/>
      <c r="BD90" s="137"/>
      <c r="BE90" s="137"/>
      <c r="BF90" s="138"/>
      <c r="BG90" s="271"/>
      <c r="BH90" s="137"/>
      <c r="BI90" s="137"/>
      <c r="BJ90" s="137"/>
      <c r="BK90" s="137"/>
      <c r="BL90" s="137"/>
      <c r="BM90" s="137"/>
      <c r="BN90" s="138"/>
      <c r="BO90" s="271"/>
      <c r="BP90" s="137"/>
      <c r="BQ90" s="137"/>
      <c r="BR90" s="137"/>
      <c r="BS90" s="137"/>
      <c r="BT90" s="137"/>
      <c r="BU90" s="137"/>
      <c r="BV90" s="137"/>
      <c r="BW90" s="137"/>
      <c r="BY90" s="137"/>
      <c r="BZ90" s="138"/>
      <c r="CA90" s="271"/>
      <c r="CB90" s="137"/>
      <c r="CC90" s="137"/>
      <c r="CD90" s="137"/>
      <c r="CE90" s="137"/>
      <c r="CF90" s="137"/>
      <c r="CG90" s="137"/>
      <c r="CH90" s="137"/>
      <c r="CI90" s="137"/>
      <c r="CJ90" s="137"/>
      <c r="CK90" s="137"/>
      <c r="CL90" s="138"/>
      <c r="CM90" s="271"/>
      <c r="CN90" s="137"/>
      <c r="CO90" s="137"/>
      <c r="CP90" s="137"/>
      <c r="CQ90" s="137"/>
      <c r="CR90" s="137"/>
      <c r="CS90" s="137"/>
      <c r="CT90" s="137"/>
      <c r="CU90" s="137"/>
      <c r="CV90" s="137"/>
      <c r="CX90" s="137"/>
      <c r="CY90" s="138"/>
      <c r="CZ90" s="271"/>
      <c r="DA90" s="137"/>
      <c r="DB90" s="137"/>
      <c r="DC90" s="137"/>
      <c r="DD90" s="137"/>
      <c r="DE90" s="137"/>
      <c r="DF90" s="137"/>
      <c r="DG90" s="138"/>
      <c r="DH90" s="137"/>
      <c r="DI90" s="137"/>
      <c r="DJ90" s="137"/>
      <c r="DK90" s="137"/>
      <c r="DL90" s="137"/>
      <c r="DM90" s="137"/>
      <c r="DN90" s="137"/>
      <c r="DO90" s="138"/>
      <c r="DP90" s="137"/>
      <c r="DQ90" s="137"/>
      <c r="DR90" s="137"/>
      <c r="DS90" s="137"/>
      <c r="DT90" s="137"/>
      <c r="DU90" s="137"/>
      <c r="DV90" s="137"/>
      <c r="DW90" s="137"/>
      <c r="DX90" s="137"/>
      <c r="DY90" s="137"/>
      <c r="DZ90" s="137"/>
      <c r="EA90" s="137"/>
      <c r="EB90" s="137"/>
      <c r="EC90" s="137"/>
      <c r="ED90" s="137"/>
      <c r="EE90" s="137"/>
      <c r="EF90" s="138"/>
      <c r="EG90" s="271"/>
      <c r="EH90" s="137"/>
      <c r="EI90" s="137"/>
      <c r="EJ90" s="137"/>
      <c r="EK90" s="137"/>
      <c r="EL90" s="138"/>
      <c r="EM90" s="271"/>
      <c r="EN90" s="137"/>
      <c r="EO90" s="137"/>
      <c r="EP90" s="137"/>
      <c r="EQ90" s="137"/>
      <c r="ER90" s="138"/>
      <c r="ES90" s="140"/>
      <c r="ET90" s="121" t="str">
        <f t="shared" si="24"/>
        <v>ok</v>
      </c>
      <c r="FH90" s="46"/>
      <c r="FI90" s="46"/>
    </row>
    <row r="91" spans="1:165" s="67" customFormat="1" ht="36" customHeight="1" thickBot="1">
      <c r="A91" s="634" t="str">
        <f t="shared" si="22"/>
        <v>Compra de equipos TV y Depreciación : (Aplica exclusivamente para Equipos ), según la definición de este servicio.</v>
      </c>
      <c r="B91" s="635"/>
      <c r="C91" s="635"/>
      <c r="D91" s="274">
        <f t="shared" si="23"/>
        <v>0</v>
      </c>
      <c r="E91" s="271"/>
      <c r="F91" s="137"/>
      <c r="G91" s="137"/>
      <c r="H91" s="137"/>
      <c r="I91" s="137"/>
      <c r="J91" s="137"/>
      <c r="K91" s="137"/>
      <c r="L91" s="137"/>
      <c r="M91" s="137"/>
      <c r="N91" s="137"/>
      <c r="O91" s="137"/>
      <c r="P91" s="137"/>
      <c r="Q91" s="137"/>
      <c r="R91" s="137"/>
      <c r="S91" s="138"/>
      <c r="T91" s="271"/>
      <c r="U91" s="137"/>
      <c r="V91" s="137"/>
      <c r="W91" s="137"/>
      <c r="X91" s="137"/>
      <c r="Y91" s="137"/>
      <c r="Z91" s="137"/>
      <c r="AA91" s="137"/>
      <c r="AB91" s="137"/>
      <c r="AC91" s="137"/>
      <c r="AD91" s="137"/>
      <c r="AE91" s="137"/>
      <c r="AF91" s="137"/>
      <c r="AG91" s="137"/>
      <c r="AH91" s="137"/>
      <c r="AI91" s="137"/>
      <c r="AJ91" s="137"/>
      <c r="AK91" s="137"/>
      <c r="AL91" s="137"/>
      <c r="AM91" s="137"/>
      <c r="AO91" s="137"/>
      <c r="AP91" s="138"/>
      <c r="AQ91" s="271"/>
      <c r="AR91" s="137"/>
      <c r="AS91" s="137"/>
      <c r="AT91" s="137"/>
      <c r="AU91" s="137"/>
      <c r="AV91" s="137"/>
      <c r="AW91" s="137"/>
      <c r="AX91" s="137"/>
      <c r="AY91" s="137"/>
      <c r="AZ91" s="137"/>
      <c r="BA91" s="137"/>
      <c r="BB91" s="137"/>
      <c r="BC91" s="137"/>
      <c r="BD91" s="137"/>
      <c r="BE91" s="137"/>
      <c r="BF91" s="138"/>
      <c r="BG91" s="271"/>
      <c r="BH91" s="137"/>
      <c r="BI91" s="137"/>
      <c r="BJ91" s="137"/>
      <c r="BK91" s="137"/>
      <c r="BL91" s="137"/>
      <c r="BM91" s="137"/>
      <c r="BN91" s="138"/>
      <c r="BO91" s="271"/>
      <c r="BP91" s="137"/>
      <c r="BQ91" s="137"/>
      <c r="BR91" s="137"/>
      <c r="BS91" s="137"/>
      <c r="BT91" s="137"/>
      <c r="BU91" s="137"/>
      <c r="BV91" s="137"/>
      <c r="BW91" s="137"/>
      <c r="BY91" s="137"/>
      <c r="BZ91" s="138"/>
      <c r="CA91" s="271"/>
      <c r="CB91" s="137"/>
      <c r="CC91" s="137"/>
      <c r="CD91" s="137"/>
      <c r="CE91" s="137"/>
      <c r="CF91" s="137"/>
      <c r="CG91" s="137"/>
      <c r="CH91" s="137"/>
      <c r="CI91" s="137"/>
      <c r="CJ91" s="137"/>
      <c r="CK91" s="137"/>
      <c r="CL91" s="138"/>
      <c r="CM91" s="271"/>
      <c r="CN91" s="137"/>
      <c r="CO91" s="137"/>
      <c r="CP91" s="137"/>
      <c r="CQ91" s="137"/>
      <c r="CR91" s="137"/>
      <c r="CS91" s="137"/>
      <c r="CT91" s="137"/>
      <c r="CU91" s="137"/>
      <c r="CV91" s="137"/>
      <c r="CX91" s="137"/>
      <c r="CY91" s="138"/>
      <c r="CZ91" s="271"/>
      <c r="DA91" s="137"/>
      <c r="DB91" s="137"/>
      <c r="DC91" s="137"/>
      <c r="DD91" s="137"/>
      <c r="DE91" s="137"/>
      <c r="DF91" s="137"/>
      <c r="DG91" s="138"/>
      <c r="DH91" s="137"/>
      <c r="DI91" s="137"/>
      <c r="DJ91" s="137"/>
      <c r="DK91" s="137"/>
      <c r="DL91" s="137"/>
      <c r="DM91" s="137"/>
      <c r="DN91" s="137"/>
      <c r="DO91" s="138"/>
      <c r="DP91" s="137"/>
      <c r="DQ91" s="137"/>
      <c r="DR91" s="137"/>
      <c r="DS91" s="137"/>
      <c r="DT91" s="137"/>
      <c r="DU91" s="137"/>
      <c r="DV91" s="137"/>
      <c r="DW91" s="137"/>
      <c r="DX91" s="137"/>
      <c r="DY91" s="137"/>
      <c r="DZ91" s="137"/>
      <c r="EA91" s="137"/>
      <c r="EB91" s="137"/>
      <c r="EC91" s="137"/>
      <c r="ED91" s="137"/>
      <c r="EE91" s="137"/>
      <c r="EF91" s="138"/>
      <c r="EG91" s="271"/>
      <c r="EH91" s="137"/>
      <c r="EI91" s="137"/>
      <c r="EJ91" s="137"/>
      <c r="EK91" s="137"/>
      <c r="EL91" s="138"/>
      <c r="EM91" s="271"/>
      <c r="EN91" s="137"/>
      <c r="EO91" s="137"/>
      <c r="EP91" s="137"/>
      <c r="EQ91" s="137"/>
      <c r="ER91" s="138"/>
      <c r="ES91" s="286"/>
      <c r="ET91" s="121" t="str">
        <f t="shared" si="24"/>
        <v>ok</v>
      </c>
      <c r="FH91" s="46"/>
      <c r="FI91" s="46"/>
    </row>
    <row r="92" spans="1:165" s="67" customFormat="1" ht="15.75" thickBot="1">
      <c r="A92" s="281" t="s">
        <v>86</v>
      </c>
      <c r="B92" s="282"/>
      <c r="C92" s="282"/>
      <c r="D92" s="281">
        <f t="shared" ref="D92:AI92" si="25">SUM(D73:D91)</f>
        <v>0</v>
      </c>
      <c r="E92" s="282">
        <f t="shared" si="25"/>
        <v>0</v>
      </c>
      <c r="F92" s="282">
        <f t="shared" si="25"/>
        <v>0</v>
      </c>
      <c r="G92" s="282">
        <f t="shared" si="25"/>
        <v>0</v>
      </c>
      <c r="H92" s="282">
        <f t="shared" si="25"/>
        <v>0</v>
      </c>
      <c r="I92" s="282">
        <f t="shared" si="25"/>
        <v>0</v>
      </c>
      <c r="J92" s="282">
        <f t="shared" si="25"/>
        <v>0</v>
      </c>
      <c r="K92" s="282">
        <f t="shared" si="25"/>
        <v>0</v>
      </c>
      <c r="L92" s="282">
        <f t="shared" si="25"/>
        <v>0</v>
      </c>
      <c r="M92" s="282">
        <f t="shared" si="25"/>
        <v>0</v>
      </c>
      <c r="N92" s="282">
        <f t="shared" si="25"/>
        <v>0</v>
      </c>
      <c r="O92" s="282">
        <f t="shared" si="25"/>
        <v>0</v>
      </c>
      <c r="P92" s="282">
        <f t="shared" si="25"/>
        <v>0</v>
      </c>
      <c r="Q92" s="282">
        <f t="shared" si="25"/>
        <v>0</v>
      </c>
      <c r="R92" s="282">
        <f t="shared" si="25"/>
        <v>0</v>
      </c>
      <c r="S92" s="282">
        <f t="shared" si="25"/>
        <v>0</v>
      </c>
      <c r="T92" s="282">
        <f t="shared" si="25"/>
        <v>0</v>
      </c>
      <c r="U92" s="282">
        <f t="shared" si="25"/>
        <v>0</v>
      </c>
      <c r="V92" s="282">
        <f t="shared" si="25"/>
        <v>0</v>
      </c>
      <c r="W92" s="282">
        <f t="shared" si="25"/>
        <v>0</v>
      </c>
      <c r="X92" s="282">
        <f t="shared" si="25"/>
        <v>0</v>
      </c>
      <c r="Y92" s="282">
        <f t="shared" si="25"/>
        <v>0</v>
      </c>
      <c r="Z92" s="282">
        <f t="shared" si="25"/>
        <v>0</v>
      </c>
      <c r="AA92" s="282">
        <f t="shared" si="25"/>
        <v>0</v>
      </c>
      <c r="AB92" s="282">
        <f t="shared" si="25"/>
        <v>0</v>
      </c>
      <c r="AC92" s="282">
        <f t="shared" si="25"/>
        <v>0</v>
      </c>
      <c r="AD92" s="282">
        <f t="shared" si="25"/>
        <v>0</v>
      </c>
      <c r="AE92" s="282">
        <f t="shared" si="25"/>
        <v>0</v>
      </c>
      <c r="AF92" s="282">
        <f t="shared" si="25"/>
        <v>0</v>
      </c>
      <c r="AG92" s="282">
        <f t="shared" si="25"/>
        <v>0</v>
      </c>
      <c r="AH92" s="282">
        <f t="shared" si="25"/>
        <v>0</v>
      </c>
      <c r="AI92" s="282">
        <f t="shared" si="25"/>
        <v>0</v>
      </c>
      <c r="AJ92" s="282">
        <f t="shared" ref="AJ92:AM92" si="26">SUM(AJ73:AJ91)</f>
        <v>0</v>
      </c>
      <c r="AK92" s="282">
        <f t="shared" si="26"/>
        <v>0</v>
      </c>
      <c r="AL92" s="282">
        <f t="shared" si="26"/>
        <v>0</v>
      </c>
      <c r="AM92" s="282">
        <f t="shared" si="26"/>
        <v>0</v>
      </c>
      <c r="AN92" s="282">
        <f t="shared" ref="AN92" si="27">SUM(AN73:AN91)</f>
        <v>0</v>
      </c>
      <c r="AO92" s="282">
        <f t="shared" ref="AO92:BP92" si="28">SUM(AO73:AO91)</f>
        <v>0</v>
      </c>
      <c r="AP92" s="282">
        <f t="shared" si="28"/>
        <v>0</v>
      </c>
      <c r="AQ92" s="282">
        <f t="shared" si="28"/>
        <v>0</v>
      </c>
      <c r="AR92" s="282">
        <f t="shared" si="28"/>
        <v>0</v>
      </c>
      <c r="AS92" s="282">
        <f t="shared" si="28"/>
        <v>0</v>
      </c>
      <c r="AT92" s="282">
        <f t="shared" si="28"/>
        <v>0</v>
      </c>
      <c r="AU92" s="282">
        <f t="shared" si="28"/>
        <v>0</v>
      </c>
      <c r="AV92" s="282">
        <f t="shared" si="28"/>
        <v>0</v>
      </c>
      <c r="AW92" s="282">
        <f t="shared" si="28"/>
        <v>0</v>
      </c>
      <c r="AX92" s="282">
        <f t="shared" si="28"/>
        <v>0</v>
      </c>
      <c r="AY92" s="282">
        <f t="shared" si="28"/>
        <v>0</v>
      </c>
      <c r="AZ92" s="282">
        <f t="shared" si="28"/>
        <v>0</v>
      </c>
      <c r="BA92" s="282">
        <f t="shared" si="28"/>
        <v>0</v>
      </c>
      <c r="BB92" s="282">
        <f t="shared" si="28"/>
        <v>0</v>
      </c>
      <c r="BC92" s="282">
        <f t="shared" si="28"/>
        <v>0</v>
      </c>
      <c r="BD92" s="282">
        <f t="shared" si="28"/>
        <v>0</v>
      </c>
      <c r="BE92" s="282">
        <f t="shared" si="28"/>
        <v>0</v>
      </c>
      <c r="BF92" s="282">
        <f t="shared" si="28"/>
        <v>0</v>
      </c>
      <c r="BG92" s="282">
        <f t="shared" si="28"/>
        <v>0</v>
      </c>
      <c r="BH92" s="282">
        <f t="shared" si="28"/>
        <v>0</v>
      </c>
      <c r="BI92" s="282">
        <f t="shared" si="28"/>
        <v>0</v>
      </c>
      <c r="BJ92" s="282">
        <f t="shared" si="28"/>
        <v>0</v>
      </c>
      <c r="BK92" s="282">
        <f t="shared" si="28"/>
        <v>0</v>
      </c>
      <c r="BL92" s="282">
        <f t="shared" si="28"/>
        <v>0</v>
      </c>
      <c r="BM92" s="282">
        <f t="shared" si="28"/>
        <v>0</v>
      </c>
      <c r="BN92" s="282">
        <f t="shared" si="28"/>
        <v>0</v>
      </c>
      <c r="BO92" s="282">
        <f t="shared" si="28"/>
        <v>0</v>
      </c>
      <c r="BP92" s="282">
        <f t="shared" si="28"/>
        <v>0</v>
      </c>
      <c r="BQ92" s="282">
        <f t="shared" ref="BQ92:BW92" si="29">SUM(BQ73:BQ91)</f>
        <v>0</v>
      </c>
      <c r="BR92" s="282">
        <f t="shared" si="29"/>
        <v>0</v>
      </c>
      <c r="BS92" s="282">
        <f t="shared" si="29"/>
        <v>0</v>
      </c>
      <c r="BT92" s="282">
        <f t="shared" si="29"/>
        <v>0</v>
      </c>
      <c r="BU92" s="282">
        <f t="shared" si="29"/>
        <v>0</v>
      </c>
      <c r="BV92" s="282">
        <f t="shared" si="29"/>
        <v>0</v>
      </c>
      <c r="BW92" s="282">
        <f t="shared" si="29"/>
        <v>0</v>
      </c>
      <c r="BX92" s="282">
        <f t="shared" ref="BX92" si="30">SUM(BX73:BX91)</f>
        <v>0</v>
      </c>
      <c r="BY92" s="282">
        <f t="shared" ref="BY92:CA92" si="31">SUM(BY73:BY91)</f>
        <v>0</v>
      </c>
      <c r="BZ92" s="282">
        <f t="shared" si="31"/>
        <v>0</v>
      </c>
      <c r="CA92" s="282">
        <f t="shared" si="31"/>
        <v>0</v>
      </c>
      <c r="CB92" s="282">
        <f t="shared" ref="CB92:CT92" si="32">SUM(CB73:CB91)</f>
        <v>0</v>
      </c>
      <c r="CC92" s="282">
        <f t="shared" si="32"/>
        <v>0</v>
      </c>
      <c r="CD92" s="282">
        <f t="shared" si="32"/>
        <v>0</v>
      </c>
      <c r="CE92" s="282">
        <f t="shared" si="32"/>
        <v>0</v>
      </c>
      <c r="CF92" s="282">
        <f t="shared" si="32"/>
        <v>0</v>
      </c>
      <c r="CG92" s="282">
        <f t="shared" si="32"/>
        <v>0</v>
      </c>
      <c r="CH92" s="282">
        <f t="shared" si="32"/>
        <v>0</v>
      </c>
      <c r="CI92" s="282">
        <f t="shared" si="32"/>
        <v>0</v>
      </c>
      <c r="CJ92" s="282">
        <f t="shared" si="32"/>
        <v>0</v>
      </c>
      <c r="CK92" s="282">
        <f t="shared" si="32"/>
        <v>0</v>
      </c>
      <c r="CL92" s="282">
        <f t="shared" si="32"/>
        <v>0</v>
      </c>
      <c r="CM92" s="282">
        <f t="shared" si="32"/>
        <v>0</v>
      </c>
      <c r="CN92" s="282">
        <f t="shared" si="32"/>
        <v>0</v>
      </c>
      <c r="CO92" s="282">
        <f t="shared" si="32"/>
        <v>0</v>
      </c>
      <c r="CP92" s="282">
        <f t="shared" si="32"/>
        <v>0</v>
      </c>
      <c r="CQ92" s="282">
        <f t="shared" si="32"/>
        <v>0</v>
      </c>
      <c r="CR92" s="282">
        <f t="shared" si="32"/>
        <v>0</v>
      </c>
      <c r="CS92" s="282">
        <f t="shared" si="32"/>
        <v>0</v>
      </c>
      <c r="CT92" s="282">
        <f t="shared" si="32"/>
        <v>0</v>
      </c>
      <c r="CU92" s="282">
        <f t="shared" ref="CU92:CV92" si="33">SUM(CU73:CU91)</f>
        <v>0</v>
      </c>
      <c r="CV92" s="282">
        <f t="shared" si="33"/>
        <v>0</v>
      </c>
      <c r="CW92" s="282">
        <f t="shared" ref="CW92" si="34">SUM(CW73:CW91)</f>
        <v>0</v>
      </c>
      <c r="CX92" s="282">
        <f t="shared" ref="CX92:DX92" si="35">SUM(CX73:CX91)</f>
        <v>0</v>
      </c>
      <c r="CY92" s="282">
        <f t="shared" si="35"/>
        <v>0</v>
      </c>
      <c r="CZ92" s="282">
        <f t="shared" si="35"/>
        <v>0</v>
      </c>
      <c r="DA92" s="282">
        <f t="shared" si="35"/>
        <v>0</v>
      </c>
      <c r="DB92" s="282">
        <f t="shared" si="35"/>
        <v>0</v>
      </c>
      <c r="DC92" s="282">
        <f t="shared" si="35"/>
        <v>0</v>
      </c>
      <c r="DD92" s="282">
        <f t="shared" si="35"/>
        <v>0</v>
      </c>
      <c r="DE92" s="282">
        <f t="shared" si="35"/>
        <v>0</v>
      </c>
      <c r="DF92" s="282">
        <f t="shared" si="35"/>
        <v>0</v>
      </c>
      <c r="DG92" s="282">
        <f t="shared" si="35"/>
        <v>0</v>
      </c>
      <c r="DH92" s="282">
        <f t="shared" si="35"/>
        <v>0</v>
      </c>
      <c r="DI92" s="282">
        <f t="shared" si="35"/>
        <v>0</v>
      </c>
      <c r="DJ92" s="282">
        <f t="shared" si="35"/>
        <v>0</v>
      </c>
      <c r="DK92" s="282">
        <f t="shared" si="35"/>
        <v>0</v>
      </c>
      <c r="DL92" s="282">
        <f t="shared" si="35"/>
        <v>0</v>
      </c>
      <c r="DM92" s="282">
        <f t="shared" si="35"/>
        <v>0</v>
      </c>
      <c r="DN92" s="282">
        <f t="shared" si="35"/>
        <v>0</v>
      </c>
      <c r="DO92" s="282">
        <f t="shared" si="35"/>
        <v>0</v>
      </c>
      <c r="DP92" s="282">
        <f t="shared" si="35"/>
        <v>0</v>
      </c>
      <c r="DQ92" s="282">
        <f t="shared" si="35"/>
        <v>0</v>
      </c>
      <c r="DR92" s="282">
        <f t="shared" si="35"/>
        <v>0</v>
      </c>
      <c r="DS92" s="282">
        <f t="shared" si="35"/>
        <v>0</v>
      </c>
      <c r="DT92" s="282">
        <f t="shared" si="35"/>
        <v>0</v>
      </c>
      <c r="DU92" s="282">
        <f t="shared" si="35"/>
        <v>0</v>
      </c>
      <c r="DV92" s="282">
        <f t="shared" si="35"/>
        <v>0</v>
      </c>
      <c r="DW92" s="282">
        <f t="shared" si="35"/>
        <v>0</v>
      </c>
      <c r="DX92" s="282">
        <f t="shared" si="35"/>
        <v>0</v>
      </c>
      <c r="DY92" s="282">
        <f t="shared" ref="DY92:ER92" si="36">SUM(DY73:DY91)</f>
        <v>0</v>
      </c>
      <c r="DZ92" s="282">
        <f t="shared" si="36"/>
        <v>0</v>
      </c>
      <c r="EA92" s="282">
        <f t="shared" si="36"/>
        <v>0</v>
      </c>
      <c r="EB92" s="282">
        <f t="shared" si="36"/>
        <v>0</v>
      </c>
      <c r="EC92" s="282">
        <f t="shared" si="36"/>
        <v>0</v>
      </c>
      <c r="ED92" s="282">
        <f t="shared" si="36"/>
        <v>0</v>
      </c>
      <c r="EE92" s="282">
        <f t="shared" si="36"/>
        <v>0</v>
      </c>
      <c r="EF92" s="282">
        <f t="shared" si="36"/>
        <v>0</v>
      </c>
      <c r="EG92" s="282">
        <f t="shared" si="36"/>
        <v>0</v>
      </c>
      <c r="EH92" s="282">
        <f t="shared" si="36"/>
        <v>0</v>
      </c>
      <c r="EI92" s="282">
        <f t="shared" si="36"/>
        <v>0</v>
      </c>
      <c r="EJ92" s="282">
        <f t="shared" si="36"/>
        <v>0</v>
      </c>
      <c r="EK92" s="282">
        <f t="shared" si="36"/>
        <v>0</v>
      </c>
      <c r="EL92" s="282">
        <f t="shared" si="36"/>
        <v>0</v>
      </c>
      <c r="EM92" s="282">
        <f t="shared" si="36"/>
        <v>0</v>
      </c>
      <c r="EN92" s="282">
        <f t="shared" si="36"/>
        <v>0</v>
      </c>
      <c r="EO92" s="282">
        <f t="shared" si="36"/>
        <v>0</v>
      </c>
      <c r="EP92" s="282">
        <f t="shared" si="36"/>
        <v>0</v>
      </c>
      <c r="EQ92" s="282">
        <f t="shared" si="36"/>
        <v>0</v>
      </c>
      <c r="ER92" s="283">
        <f t="shared" si="36"/>
        <v>0</v>
      </c>
      <c r="ES92" s="269">
        <f>SUM(E92:ER92)</f>
        <v>0</v>
      </c>
      <c r="ET92" s="46" t="str">
        <f>IF(ES92&lt;&gt;D92,"error","ok")</f>
        <v>ok</v>
      </c>
      <c r="FH92" s="46"/>
      <c r="FI92" s="46"/>
    </row>
    <row r="93" spans="1:165" s="67" customFormat="1">
      <c r="A93" s="344"/>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344"/>
      <c r="AD93" s="344"/>
      <c r="AE93" s="344"/>
      <c r="AF93" s="344"/>
      <c r="AG93" s="344"/>
      <c r="AH93" s="344"/>
      <c r="AI93" s="344"/>
      <c r="AJ93" s="344"/>
      <c r="AK93" s="344"/>
      <c r="AL93" s="344"/>
      <c r="AM93" s="344"/>
      <c r="AN93" s="344"/>
      <c r="AO93" s="344"/>
      <c r="AP93" s="344"/>
      <c r="AQ93" s="344"/>
      <c r="AR93" s="344"/>
      <c r="AS93" s="344"/>
      <c r="AT93" s="344"/>
      <c r="AU93" s="344"/>
      <c r="AV93" s="344"/>
      <c r="AW93" s="344"/>
      <c r="AX93" s="344"/>
      <c r="AY93" s="344"/>
      <c r="AZ93" s="344"/>
      <c r="BA93" s="344"/>
      <c r="BB93" s="344"/>
      <c r="BC93" s="344"/>
      <c r="BD93" s="344"/>
      <c r="BE93" s="344"/>
      <c r="BF93" s="344"/>
      <c r="BG93" s="344"/>
      <c r="BH93" s="344"/>
      <c r="BI93" s="344"/>
      <c r="BJ93" s="344"/>
      <c r="BK93" s="344"/>
      <c r="BL93" s="344"/>
      <c r="BM93" s="344"/>
      <c r="BN93" s="344"/>
      <c r="BO93" s="344"/>
      <c r="BP93" s="344"/>
      <c r="BQ93" s="344"/>
      <c r="BR93" s="344"/>
      <c r="BS93" s="344"/>
      <c r="BT93" s="344"/>
      <c r="BU93" s="344"/>
      <c r="BV93" s="344"/>
      <c r="BW93" s="344"/>
      <c r="BX93" s="344"/>
      <c r="BY93" s="344"/>
      <c r="BZ93" s="344"/>
      <c r="CA93" s="344"/>
      <c r="CB93" s="344"/>
      <c r="CC93" s="344"/>
      <c r="CD93" s="344"/>
      <c r="CE93" s="344"/>
      <c r="CF93" s="344"/>
      <c r="CG93" s="344"/>
      <c r="CH93" s="344"/>
      <c r="CI93" s="344"/>
      <c r="CJ93" s="344"/>
      <c r="CK93" s="344"/>
      <c r="CL93" s="344"/>
      <c r="CM93" s="344"/>
      <c r="CN93" s="344"/>
      <c r="CO93" s="344"/>
      <c r="CP93" s="344"/>
      <c r="CQ93" s="344"/>
      <c r="CR93" s="344"/>
      <c r="CS93" s="344"/>
      <c r="CT93" s="344"/>
      <c r="CU93" s="344"/>
      <c r="CV93" s="344"/>
      <c r="CW93" s="344"/>
      <c r="CX93" s="344"/>
      <c r="CY93" s="344"/>
      <c r="CZ93" s="344"/>
      <c r="DA93" s="344"/>
      <c r="DB93" s="344"/>
      <c r="DC93" s="344"/>
      <c r="DD93" s="344"/>
      <c r="DE93" s="344"/>
      <c r="DF93" s="344"/>
      <c r="DG93" s="344"/>
      <c r="DH93" s="344"/>
      <c r="DI93" s="344"/>
      <c r="DJ93" s="344"/>
      <c r="DK93" s="344"/>
      <c r="DL93" s="344"/>
      <c r="DM93" s="344"/>
      <c r="DN93" s="344"/>
      <c r="DO93" s="344"/>
      <c r="DP93" s="344"/>
      <c r="DQ93" s="344"/>
      <c r="DR93" s="344"/>
      <c r="DS93" s="344"/>
      <c r="DT93" s="344"/>
      <c r="DU93" s="344"/>
      <c r="DV93" s="344"/>
      <c r="DW93" s="344"/>
      <c r="DX93" s="344"/>
      <c r="DY93" s="344"/>
      <c r="DZ93" s="344"/>
      <c r="EA93" s="344"/>
      <c r="EB93" s="344"/>
      <c r="EC93" s="344"/>
      <c r="ED93" s="344"/>
      <c r="EE93" s="344"/>
      <c r="EF93" s="344"/>
      <c r="EG93" s="344"/>
      <c r="EH93" s="344"/>
      <c r="EI93" s="344"/>
      <c r="EJ93" s="344"/>
      <c r="EK93" s="344"/>
      <c r="EL93" s="344"/>
      <c r="EM93" s="344"/>
      <c r="EN93" s="344"/>
      <c r="EO93" s="344"/>
      <c r="EP93" s="344"/>
      <c r="EQ93" s="344"/>
      <c r="ER93" s="344"/>
      <c r="ES93" s="269"/>
      <c r="ET93" s="46"/>
      <c r="FH93" s="46"/>
      <c r="FI93" s="46"/>
    </row>
    <row r="94" spans="1:165" s="67" customFormat="1">
      <c r="A94" s="344"/>
      <c r="B94" s="344"/>
      <c r="C94" s="344"/>
      <c r="D94" s="344"/>
      <c r="E94" s="344"/>
      <c r="F94" s="344"/>
      <c r="G94" s="344"/>
      <c r="H94" s="344"/>
      <c r="I94" s="344"/>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c r="AM94" s="344"/>
      <c r="AN94" s="344"/>
      <c r="AO94" s="344"/>
      <c r="AP94" s="344"/>
      <c r="AQ94" s="344"/>
      <c r="AR94" s="344"/>
      <c r="AS94" s="344"/>
      <c r="AT94" s="344"/>
      <c r="AU94" s="344"/>
      <c r="AV94" s="344"/>
      <c r="AW94" s="344"/>
      <c r="AX94" s="344"/>
      <c r="AY94" s="344"/>
      <c r="AZ94" s="344"/>
      <c r="BA94" s="344"/>
      <c r="BB94" s="344"/>
      <c r="BC94" s="344"/>
      <c r="BD94" s="344"/>
      <c r="BE94" s="344"/>
      <c r="BF94" s="344"/>
      <c r="BG94" s="344"/>
      <c r="BH94" s="344"/>
      <c r="BI94" s="344"/>
      <c r="BJ94" s="344"/>
      <c r="BK94" s="344"/>
      <c r="BL94" s="344"/>
      <c r="BM94" s="344"/>
      <c r="BN94" s="344"/>
      <c r="BO94" s="344"/>
      <c r="BP94" s="344"/>
      <c r="BQ94" s="344"/>
      <c r="BR94" s="344"/>
      <c r="BS94" s="344"/>
      <c r="BT94" s="344"/>
      <c r="BU94" s="344"/>
      <c r="BV94" s="344"/>
      <c r="BW94" s="344"/>
      <c r="BX94" s="344"/>
      <c r="BY94" s="344"/>
      <c r="BZ94" s="344"/>
      <c r="CA94" s="344"/>
      <c r="CB94" s="344"/>
      <c r="CC94" s="344"/>
      <c r="CD94" s="344"/>
      <c r="CE94" s="344"/>
      <c r="CF94" s="344"/>
      <c r="CG94" s="344"/>
      <c r="CH94" s="344"/>
      <c r="CI94" s="344"/>
      <c r="CJ94" s="344"/>
      <c r="CK94" s="344"/>
      <c r="CL94" s="344"/>
      <c r="CM94" s="344"/>
      <c r="CN94" s="344"/>
      <c r="CO94" s="344"/>
      <c r="CP94" s="344"/>
      <c r="CQ94" s="344"/>
      <c r="CR94" s="344"/>
      <c r="CS94" s="344"/>
      <c r="CT94" s="344"/>
      <c r="CU94" s="344"/>
      <c r="CV94" s="344"/>
      <c r="CW94" s="344"/>
      <c r="CX94" s="344"/>
      <c r="CY94" s="344"/>
      <c r="CZ94" s="344"/>
      <c r="DA94" s="344"/>
      <c r="DB94" s="344"/>
      <c r="DC94" s="344"/>
      <c r="DD94" s="344"/>
      <c r="DE94" s="344"/>
      <c r="DF94" s="344"/>
      <c r="DG94" s="344"/>
      <c r="DH94" s="344"/>
      <c r="DI94" s="344"/>
      <c r="DJ94" s="344"/>
      <c r="DK94" s="344"/>
      <c r="DL94" s="344"/>
      <c r="DM94" s="344"/>
      <c r="DN94" s="344"/>
      <c r="DO94" s="344"/>
      <c r="DP94" s="344"/>
      <c r="DQ94" s="344"/>
      <c r="DR94" s="344"/>
      <c r="DS94" s="344"/>
      <c r="DT94" s="344"/>
      <c r="DU94" s="344"/>
      <c r="DV94" s="344"/>
      <c r="DW94" s="344"/>
      <c r="DX94" s="344"/>
      <c r="DY94" s="344"/>
      <c r="DZ94" s="344"/>
      <c r="EA94" s="344"/>
      <c r="EB94" s="344"/>
      <c r="EC94" s="344"/>
      <c r="ED94" s="344"/>
      <c r="EE94" s="344"/>
      <c r="EF94" s="344"/>
      <c r="EG94" s="344"/>
      <c r="EH94" s="344"/>
      <c r="EI94" s="344"/>
      <c r="EJ94" s="344"/>
      <c r="EK94" s="344"/>
      <c r="EL94" s="344"/>
      <c r="EM94" s="344"/>
      <c r="EN94" s="344"/>
      <c r="EO94" s="344"/>
      <c r="EP94" s="344"/>
      <c r="EQ94" s="344"/>
      <c r="ER94" s="344"/>
      <c r="ES94" s="269"/>
      <c r="ET94" s="46"/>
      <c r="FH94" s="46"/>
      <c r="FI94" s="46"/>
    </row>
    <row r="95" spans="1:165" s="67" customFormat="1" ht="15.75" thickBot="1">
      <c r="A95" s="344" t="s">
        <v>89</v>
      </c>
      <c r="B95" s="344"/>
      <c r="C95" s="344"/>
      <c r="D95" s="344"/>
      <c r="E95" s="344"/>
      <c r="F95" s="344"/>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4"/>
      <c r="AX95" s="344"/>
      <c r="AY95" s="344"/>
      <c r="AZ95" s="344"/>
      <c r="BA95" s="344"/>
      <c r="BB95" s="344"/>
      <c r="BC95" s="344"/>
      <c r="BD95" s="344"/>
      <c r="BE95" s="344"/>
      <c r="BF95" s="344"/>
      <c r="BG95" s="344"/>
      <c r="BH95" s="344"/>
      <c r="BI95" s="344"/>
      <c r="BJ95" s="344"/>
      <c r="BK95" s="344"/>
      <c r="BL95" s="344"/>
      <c r="BM95" s="344"/>
      <c r="BN95" s="344"/>
      <c r="BO95" s="344"/>
      <c r="BP95" s="344"/>
      <c r="BQ95" s="344"/>
      <c r="BR95" s="344"/>
      <c r="BS95" s="344"/>
      <c r="BT95" s="344"/>
      <c r="BU95" s="344"/>
      <c r="BV95" s="344"/>
      <c r="BW95" s="344"/>
      <c r="BX95" s="344"/>
      <c r="BY95" s="344"/>
      <c r="BZ95" s="344"/>
      <c r="CA95" s="344"/>
      <c r="CB95" s="344"/>
      <c r="CC95" s="344"/>
      <c r="CD95" s="344"/>
      <c r="CE95" s="344"/>
      <c r="CF95" s="344"/>
      <c r="CG95" s="344"/>
      <c r="CH95" s="344"/>
      <c r="CI95" s="344"/>
      <c r="CJ95" s="344"/>
      <c r="CK95" s="344"/>
      <c r="CL95" s="344"/>
      <c r="CM95" s="344"/>
      <c r="CN95" s="344"/>
      <c r="CO95" s="344"/>
      <c r="CP95" s="344"/>
      <c r="CQ95" s="344"/>
      <c r="CR95" s="344"/>
      <c r="CS95" s="344"/>
      <c r="CT95" s="344"/>
      <c r="CU95" s="344"/>
      <c r="CV95" s="344"/>
      <c r="CW95" s="344"/>
      <c r="CX95" s="344"/>
      <c r="CY95" s="344"/>
      <c r="CZ95" s="344"/>
      <c r="DA95" s="344"/>
      <c r="DB95" s="344"/>
      <c r="DC95" s="344"/>
      <c r="DD95" s="344"/>
      <c r="DE95" s="344"/>
      <c r="DF95" s="344"/>
      <c r="DG95" s="344"/>
      <c r="DH95" s="344"/>
      <c r="DI95" s="344"/>
      <c r="DJ95" s="344"/>
      <c r="DK95" s="344"/>
      <c r="DL95" s="344"/>
      <c r="DM95" s="344"/>
      <c r="DN95" s="344"/>
      <c r="DO95" s="344"/>
      <c r="DP95" s="344"/>
      <c r="DQ95" s="344"/>
      <c r="DR95" s="344"/>
      <c r="DS95" s="344"/>
      <c r="DT95" s="344"/>
      <c r="DU95" s="344"/>
      <c r="DV95" s="344"/>
      <c r="DW95" s="344"/>
      <c r="DX95" s="344"/>
      <c r="DY95" s="344"/>
      <c r="DZ95" s="344"/>
      <c r="EA95" s="344"/>
      <c r="EB95" s="344"/>
      <c r="EC95" s="344"/>
      <c r="ED95" s="344"/>
      <c r="EE95" s="344"/>
      <c r="EF95" s="344"/>
      <c r="EG95" s="344"/>
      <c r="EH95" s="344"/>
      <c r="EI95" s="344"/>
      <c r="EJ95" s="344"/>
      <c r="EK95" s="344"/>
      <c r="EL95" s="344"/>
      <c r="EM95" s="344"/>
      <c r="EN95" s="344"/>
      <c r="EO95" s="344"/>
      <c r="EP95" s="344"/>
      <c r="EQ95" s="344"/>
      <c r="ER95" s="344"/>
      <c r="ES95" s="269"/>
      <c r="ET95" s="46"/>
      <c r="FH95" s="46"/>
      <c r="FI95" s="46"/>
    </row>
    <row r="96" spans="1:165" ht="21" customHeight="1" thickBot="1">
      <c r="A96" s="543" t="s">
        <v>1</v>
      </c>
      <c r="B96" s="544"/>
      <c r="C96" s="544"/>
      <c r="D96" s="545"/>
      <c r="E96" s="610" t="str">
        <f>+E69</f>
        <v>Conceptos  de  Costos  Directos  Minoristas  del  Modelo</v>
      </c>
      <c r="F96" s="611"/>
      <c r="G96" s="611"/>
      <c r="H96" s="611"/>
      <c r="I96" s="611"/>
      <c r="J96" s="611"/>
      <c r="K96" s="611"/>
      <c r="L96" s="611"/>
      <c r="M96" s="611"/>
      <c r="N96" s="611"/>
      <c r="O96" s="611"/>
      <c r="P96" s="611"/>
      <c r="Q96" s="611"/>
      <c r="R96" s="611"/>
      <c r="S96" s="611"/>
      <c r="T96" s="611"/>
      <c r="U96" s="611"/>
      <c r="V96" s="611"/>
      <c r="W96" s="611"/>
      <c r="X96" s="611"/>
      <c r="Y96" s="611"/>
      <c r="Z96" s="611"/>
      <c r="AA96" s="611"/>
      <c r="AB96" s="611"/>
      <c r="AC96" s="611"/>
      <c r="AD96" s="611"/>
      <c r="AE96" s="611"/>
      <c r="AF96" s="611"/>
      <c r="AG96" s="611"/>
      <c r="AH96" s="611"/>
      <c r="AI96" s="611"/>
      <c r="AJ96" s="611"/>
      <c r="AK96" s="611"/>
      <c r="AL96" s="611"/>
      <c r="AM96" s="611"/>
      <c r="AN96" s="611"/>
      <c r="AO96" s="611"/>
      <c r="AP96" s="611"/>
      <c r="AQ96" s="611"/>
      <c r="AR96" s="611"/>
      <c r="AS96" s="611"/>
      <c r="AT96" s="611"/>
      <c r="AU96" s="611"/>
      <c r="AV96" s="611"/>
      <c r="AW96" s="611"/>
      <c r="AX96" s="611"/>
      <c r="AY96" s="611"/>
      <c r="AZ96" s="611"/>
      <c r="BA96" s="611"/>
      <c r="BB96" s="611"/>
      <c r="BC96" s="611"/>
      <c r="BD96" s="611"/>
      <c r="BE96" s="611"/>
      <c r="BF96" s="611"/>
      <c r="BG96" s="611"/>
      <c r="BH96" s="611"/>
      <c r="BI96" s="611"/>
      <c r="BJ96" s="611"/>
      <c r="BK96" s="611"/>
      <c r="BL96" s="611"/>
      <c r="BM96" s="611"/>
      <c r="BN96" s="611"/>
      <c r="BO96" s="611"/>
      <c r="BP96" s="611"/>
      <c r="BQ96" s="611"/>
      <c r="BR96" s="611"/>
      <c r="BS96" s="611"/>
      <c r="BT96" s="611"/>
      <c r="BU96" s="611"/>
      <c r="BV96" s="611"/>
      <c r="BW96" s="611"/>
      <c r="BX96" s="611"/>
      <c r="BY96" s="611"/>
      <c r="BZ96" s="611"/>
      <c r="CA96" s="611"/>
      <c r="CB96" s="611"/>
      <c r="CC96" s="611"/>
      <c r="CD96" s="611"/>
      <c r="CE96" s="611"/>
      <c r="CF96" s="611"/>
      <c r="CG96" s="611"/>
      <c r="CH96" s="611"/>
      <c r="CI96" s="611"/>
      <c r="CJ96" s="611"/>
      <c r="CK96" s="611"/>
      <c r="CL96" s="611"/>
      <c r="CM96" s="611"/>
      <c r="CN96" s="611"/>
      <c r="CO96" s="611"/>
      <c r="CP96" s="611"/>
      <c r="CQ96" s="611"/>
      <c r="CR96" s="611"/>
      <c r="CS96" s="611"/>
      <c r="CT96" s="611"/>
      <c r="CU96" s="611"/>
      <c r="CV96" s="611"/>
      <c r="CW96" s="611"/>
      <c r="CX96" s="611"/>
      <c r="CY96" s="611"/>
      <c r="CZ96" s="611"/>
      <c r="DA96" s="611"/>
      <c r="DB96" s="611"/>
      <c r="DC96" s="611"/>
      <c r="DD96" s="611"/>
      <c r="DE96" s="611"/>
      <c r="DF96" s="611"/>
      <c r="DG96" s="612"/>
      <c r="DH96" s="661" t="s">
        <v>79</v>
      </c>
      <c r="DI96" s="662"/>
      <c r="DJ96" s="662"/>
      <c r="DK96" s="662"/>
      <c r="DL96" s="662"/>
      <c r="DM96" s="662"/>
      <c r="DN96" s="662"/>
      <c r="DO96" s="662"/>
      <c r="DP96" s="662"/>
      <c r="DQ96" s="662"/>
      <c r="DR96" s="662"/>
      <c r="DS96" s="662"/>
      <c r="DT96" s="662"/>
      <c r="DU96" s="662"/>
      <c r="DV96" s="662"/>
      <c r="DW96" s="662"/>
      <c r="DX96" s="662"/>
      <c r="DY96" s="662"/>
      <c r="DZ96" s="662"/>
      <c r="EA96" s="662"/>
      <c r="EB96" s="662"/>
      <c r="EC96" s="662"/>
      <c r="ED96" s="662"/>
      <c r="EE96" s="662"/>
      <c r="EF96" s="662"/>
      <c r="EG96" s="662"/>
      <c r="EH96" s="662"/>
      <c r="EI96" s="662"/>
      <c r="EJ96" s="662"/>
      <c r="EK96" s="662"/>
      <c r="EL96" s="662"/>
      <c r="EM96" s="662"/>
      <c r="EN96" s="662"/>
      <c r="EO96" s="662"/>
      <c r="EP96" s="662"/>
      <c r="EQ96" s="662"/>
      <c r="ER96" s="663"/>
      <c r="ES96" s="525" t="s">
        <v>51</v>
      </c>
    </row>
    <row r="97" spans="1:165" ht="18.95" customHeight="1">
      <c r="A97" s="604"/>
      <c r="B97" s="605"/>
      <c r="C97" s="605"/>
      <c r="D97" s="606"/>
      <c r="E97" s="592" t="str">
        <f>+E70</f>
        <v>FIJO VOZ</v>
      </c>
      <c r="F97" s="593"/>
      <c r="G97" s="593"/>
      <c r="H97" s="593"/>
      <c r="I97" s="593"/>
      <c r="J97" s="593"/>
      <c r="K97" s="593"/>
      <c r="L97" s="593"/>
      <c r="M97" s="593"/>
      <c r="N97" s="593"/>
      <c r="O97" s="593"/>
      <c r="P97" s="593"/>
      <c r="Q97" s="593"/>
      <c r="R97" s="593"/>
      <c r="S97" s="594"/>
      <c r="T97" s="592" t="str">
        <f>+T70</f>
        <v>MOVIL VOZ</v>
      </c>
      <c r="U97" s="593"/>
      <c r="V97" s="593"/>
      <c r="W97" s="593"/>
      <c r="X97" s="593"/>
      <c r="Y97" s="593"/>
      <c r="Z97" s="593"/>
      <c r="AA97" s="593"/>
      <c r="AB97" s="593"/>
      <c r="AC97" s="593"/>
      <c r="AD97" s="593"/>
      <c r="AE97" s="593"/>
      <c r="AF97" s="593"/>
      <c r="AG97" s="593"/>
      <c r="AH97" s="593"/>
      <c r="AI97" s="593"/>
      <c r="AJ97" s="593"/>
      <c r="AK97" s="593"/>
      <c r="AL97" s="593"/>
      <c r="AM97" s="593"/>
      <c r="AN97" s="593"/>
      <c r="AO97" s="593"/>
      <c r="AP97" s="594"/>
      <c r="AQ97" s="592" t="str">
        <f>+AQ70</f>
        <v>LARGA DISTANCIA</v>
      </c>
      <c r="AR97" s="593"/>
      <c r="AS97" s="593"/>
      <c r="AT97" s="593"/>
      <c r="AU97" s="593"/>
      <c r="AV97" s="593"/>
      <c r="AW97" s="593"/>
      <c r="AX97" s="593"/>
      <c r="AY97" s="593"/>
      <c r="AZ97" s="593"/>
      <c r="BA97" s="593"/>
      <c r="BB97" s="593"/>
      <c r="BC97" s="593"/>
      <c r="BD97" s="593"/>
      <c r="BE97" s="593"/>
      <c r="BF97" s="594"/>
      <c r="BG97" s="592" t="str">
        <f>+BG70</f>
        <v>INTERNET FIJO</v>
      </c>
      <c r="BH97" s="593"/>
      <c r="BI97" s="593"/>
      <c r="BJ97" s="593"/>
      <c r="BK97" s="593"/>
      <c r="BL97" s="593"/>
      <c r="BM97" s="593"/>
      <c r="BN97" s="594"/>
      <c r="BO97" s="592" t="str">
        <f>+BO70</f>
        <v>INTERNET MOVIL</v>
      </c>
      <c r="BP97" s="593"/>
      <c r="BQ97" s="593"/>
      <c r="BR97" s="593"/>
      <c r="BS97" s="593"/>
      <c r="BT97" s="593"/>
      <c r="BU97" s="593"/>
      <c r="BV97" s="593"/>
      <c r="BW97" s="593"/>
      <c r="BX97" s="593"/>
      <c r="BY97" s="593"/>
      <c r="BZ97" s="594"/>
      <c r="CA97" s="592" t="str">
        <f>+CA70</f>
        <v>TELEVISION POR SUSCRIPCION</v>
      </c>
      <c r="CB97" s="593"/>
      <c r="CC97" s="593"/>
      <c r="CD97" s="593"/>
      <c r="CE97" s="593"/>
      <c r="CF97" s="593"/>
      <c r="CG97" s="593"/>
      <c r="CH97" s="593"/>
      <c r="CI97" s="593"/>
      <c r="CJ97" s="593"/>
      <c r="CK97" s="593"/>
      <c r="CL97" s="594"/>
      <c r="CM97" s="592" t="str">
        <f>+CM70</f>
        <v>MENSAJERÍA SMS</v>
      </c>
      <c r="CN97" s="593"/>
      <c r="CO97" s="593"/>
      <c r="CP97" s="593"/>
      <c r="CQ97" s="593"/>
      <c r="CR97" s="593"/>
      <c r="CS97" s="593"/>
      <c r="CT97" s="593"/>
      <c r="CU97" s="593"/>
      <c r="CV97" s="593"/>
      <c r="CW97" s="593"/>
      <c r="CX97" s="593"/>
      <c r="CY97" s="594"/>
      <c r="CZ97" s="592" t="str">
        <f>+CZ70</f>
        <v>EQUIPOS</v>
      </c>
      <c r="DA97" s="593"/>
      <c r="DB97" s="593"/>
      <c r="DC97" s="593"/>
      <c r="DD97" s="593"/>
      <c r="DE97" s="593"/>
      <c r="DF97" s="593"/>
      <c r="DG97" s="594"/>
      <c r="DH97" s="595" t="str">
        <f>+DH70</f>
        <v>FIJO MAYORISTA</v>
      </c>
      <c r="DI97" s="596"/>
      <c r="DJ97" s="596"/>
      <c r="DK97" s="596"/>
      <c r="DL97" s="596"/>
      <c r="DM97" s="596"/>
      <c r="DN97" s="596"/>
      <c r="DO97" s="597"/>
      <c r="DP97" s="595" t="str">
        <f>+DP70</f>
        <v>MOVIL MAYORISTA</v>
      </c>
      <c r="DQ97" s="596"/>
      <c r="DR97" s="596"/>
      <c r="DS97" s="596"/>
      <c r="DT97" s="596"/>
      <c r="DU97" s="596"/>
      <c r="DV97" s="596"/>
      <c r="DW97" s="596"/>
      <c r="DX97" s="596"/>
      <c r="DY97" s="596"/>
      <c r="DZ97" s="596"/>
      <c r="EA97" s="596"/>
      <c r="EB97" s="596"/>
      <c r="EC97" s="596"/>
      <c r="ED97" s="596"/>
      <c r="EE97" s="596"/>
      <c r="EF97" s="597"/>
      <c r="EG97" s="595" t="str">
        <f>+EG70</f>
        <v>LD MAYORISTA</v>
      </c>
      <c r="EH97" s="596"/>
      <c r="EI97" s="596"/>
      <c r="EJ97" s="596"/>
      <c r="EK97" s="596"/>
      <c r="EL97" s="597"/>
      <c r="EM97" s="595" t="str">
        <f>+EM70</f>
        <v>PORTADOR</v>
      </c>
      <c r="EN97" s="596"/>
      <c r="EO97" s="596"/>
      <c r="EP97" s="596"/>
      <c r="EQ97" s="596"/>
      <c r="ER97" s="597"/>
      <c r="ES97" s="526"/>
    </row>
    <row r="98" spans="1:165" ht="33" customHeight="1">
      <c r="A98" s="607"/>
      <c r="B98" s="608"/>
      <c r="C98" s="608"/>
      <c r="D98" s="609"/>
      <c r="E98" s="598" t="str">
        <f>+E71</f>
        <v xml:space="preserve">Interconexión </v>
      </c>
      <c r="F98" s="599"/>
      <c r="G98" s="599"/>
      <c r="H98" s="599" t="str">
        <f>+H71</f>
        <v>Costos de red núcleo</v>
      </c>
      <c r="I98" s="599"/>
      <c r="J98" s="599" t="str">
        <f>+J71</f>
        <v>Costos de red transmisión</v>
      </c>
      <c r="K98" s="599"/>
      <c r="L98" s="599" t="str">
        <f>+L71</f>
        <v>Costos de red conmutación</v>
      </c>
      <c r="M98" s="599"/>
      <c r="N98" s="599" t="str">
        <f>+N71</f>
        <v>Costos de red acceso</v>
      </c>
      <c r="O98" s="599"/>
      <c r="P98" s="599"/>
      <c r="Q98" s="600" t="str">
        <f>+Q71</f>
        <v>Arrendamiento Infraestructura Activa</v>
      </c>
      <c r="R98" s="600" t="str">
        <f>+R71</f>
        <v>Arrendamiento Infraestructura Pasiva</v>
      </c>
      <c r="S98" s="588" t="str">
        <f>+S71</f>
        <v xml:space="preserve">Otros Costos asociados al ingreso minorista </v>
      </c>
      <c r="T98" s="584" t="str">
        <f>+T71</f>
        <v xml:space="preserve">Interconexión </v>
      </c>
      <c r="U98" s="585"/>
      <c r="V98" s="585"/>
      <c r="W98" s="586"/>
      <c r="X98" s="587" t="str">
        <f>+X71</f>
        <v>Roaming Internacional Outbound</v>
      </c>
      <c r="Y98" s="585"/>
      <c r="Z98" s="586"/>
      <c r="AA98" s="587" t="str">
        <f>+AA71</f>
        <v>Costos de red núcleo</v>
      </c>
      <c r="AB98" s="585"/>
      <c r="AC98" s="586"/>
      <c r="AD98" s="587" t="str">
        <f>+AD71</f>
        <v>Costos de red transmisión</v>
      </c>
      <c r="AE98" s="585"/>
      <c r="AF98" s="586"/>
      <c r="AG98" s="587" t="str">
        <f>+AG71</f>
        <v>Costos de red conmutación</v>
      </c>
      <c r="AH98" s="585"/>
      <c r="AI98" s="586"/>
      <c r="AJ98" s="587" t="str">
        <f>+AJ71</f>
        <v>Costos de red acceso</v>
      </c>
      <c r="AK98" s="585"/>
      <c r="AL98" s="586"/>
      <c r="AM98" s="571" t="str">
        <f>+AM71</f>
        <v>Roaming Automático Nacional</v>
      </c>
      <c r="AN98" s="571" t="str">
        <f>+AN71</f>
        <v>Arrendamiento Infraestructura Activa</v>
      </c>
      <c r="AO98" s="571" t="str">
        <f>+AO71</f>
        <v>Arrendamiento Infraestructura Pasiva</v>
      </c>
      <c r="AP98" s="588" t="str">
        <f>+AP71</f>
        <v xml:space="preserve">Otros Costos asociados al ingreso minorista </v>
      </c>
      <c r="AQ98" s="584" t="str">
        <f>+AQ71</f>
        <v xml:space="preserve">Interconexión </v>
      </c>
      <c r="AR98" s="586"/>
      <c r="AS98" s="613" t="str">
        <f>+AS71</f>
        <v>Carrier Internacional</v>
      </c>
      <c r="AT98" s="587" t="str">
        <f>+AT71</f>
        <v>Costos de red núcleo</v>
      </c>
      <c r="AU98" s="585"/>
      <c r="AV98" s="586"/>
      <c r="AW98" s="587" t="str">
        <f t="shared" ref="AW98" si="37">+AW71</f>
        <v>Costos de red transmisión</v>
      </c>
      <c r="AX98" s="585"/>
      <c r="AY98" s="586"/>
      <c r="AZ98" s="587" t="str">
        <f t="shared" ref="AZ98" si="38">+AZ71</f>
        <v>Costos de red conmutación</v>
      </c>
      <c r="BA98" s="585"/>
      <c r="BB98" s="586"/>
      <c r="BC98" s="587" t="str">
        <f t="shared" ref="BC98" si="39">+BC71</f>
        <v>Costos de red acceso</v>
      </c>
      <c r="BD98" s="585"/>
      <c r="BE98" s="586"/>
      <c r="BF98" s="588" t="str">
        <f>+BF71</f>
        <v>Otros costos asociados al ingreso minorista</v>
      </c>
      <c r="BG98" s="584" t="str">
        <f>+BG71</f>
        <v>Costos Directos Residencial y Corporativo</v>
      </c>
      <c r="BH98" s="585"/>
      <c r="BI98" s="585"/>
      <c r="BJ98" s="585"/>
      <c r="BK98" s="585"/>
      <c r="BL98" s="585"/>
      <c r="BM98" s="586"/>
      <c r="BN98" s="290" t="str">
        <f>+BN71</f>
        <v>Costos Segmento Corporativo</v>
      </c>
      <c r="BO98" s="584" t="str">
        <f>+BO71</f>
        <v>Roaming Internacional  Outbound</v>
      </c>
      <c r="BP98" s="585"/>
      <c r="BQ98" s="586"/>
      <c r="BR98" s="571" t="str">
        <f>+BR71</f>
        <v>Derecho proveedores de aplicaciones</v>
      </c>
      <c r="BS98" s="571" t="str">
        <f>+BS71</f>
        <v>Costos de red núcleo</v>
      </c>
      <c r="BT98" s="571" t="str">
        <f t="shared" ref="BT98:BY98" si="40">+BT71</f>
        <v>Costos de red transmisión</v>
      </c>
      <c r="BU98" s="571" t="str">
        <f t="shared" si="40"/>
        <v>Costos de red conmutación</v>
      </c>
      <c r="BV98" s="571" t="str">
        <f t="shared" si="40"/>
        <v>Costos de red acceso</v>
      </c>
      <c r="BW98" s="571" t="str">
        <f t="shared" si="40"/>
        <v>Roaming Automático Nacional</v>
      </c>
      <c r="BX98" s="571" t="str">
        <f t="shared" si="40"/>
        <v>Arrendamiento de Infraestructura Activa</v>
      </c>
      <c r="BY98" s="571" t="str">
        <f t="shared" si="40"/>
        <v>Arrendamiento de Infraestructura Pasiva</v>
      </c>
      <c r="BZ98" s="588" t="str">
        <f>+BZ71</f>
        <v xml:space="preserve"> Otros costos asociados al ingreso minorista </v>
      </c>
      <c r="CA98" s="590" t="str">
        <f>+CA71</f>
        <v>Transporte</v>
      </c>
      <c r="CB98" s="571" t="str">
        <f>+CB71</f>
        <v>Costos de red núcleo</v>
      </c>
      <c r="CC98" s="571" t="str">
        <f t="shared" ref="CC98:CG98" si="41">+CC71</f>
        <v>Costos de red transmisión</v>
      </c>
      <c r="CD98" s="571" t="str">
        <f t="shared" si="41"/>
        <v>Costos de red conmutación</v>
      </c>
      <c r="CE98" s="571" t="str">
        <f t="shared" si="41"/>
        <v>Costos de red acceso (Instalación)</v>
      </c>
      <c r="CF98" s="571" t="str">
        <f t="shared" si="41"/>
        <v>Arrendamiento de infraestructura Activa</v>
      </c>
      <c r="CG98" s="571" t="str">
        <f t="shared" si="41"/>
        <v xml:space="preserve">Arrendamiento de infraestructura Pasiva </v>
      </c>
      <c r="CH98" s="587" t="str">
        <f>+CH71</f>
        <v>Adquisición de contenidos y costos Programación</v>
      </c>
      <c r="CI98" s="585"/>
      <c r="CJ98" s="585"/>
      <c r="CK98" s="586"/>
      <c r="CL98" s="588" t="str">
        <f>+CL71</f>
        <v>Otros costos asociados al ingreso minorista</v>
      </c>
      <c r="CM98" s="584" t="str">
        <f>+CM71</f>
        <v xml:space="preserve">Interconexión </v>
      </c>
      <c r="CN98" s="586"/>
      <c r="CO98" s="587" t="str">
        <f>+CO71</f>
        <v>Roaming Internacional Outbound</v>
      </c>
      <c r="CP98" s="585"/>
      <c r="CQ98" s="586"/>
      <c r="CR98" s="571" t="str">
        <f>+CR71</f>
        <v>Costos de red núcleo</v>
      </c>
      <c r="CS98" s="571" t="str">
        <f t="shared" ref="CS98:CY98" si="42">+CS71</f>
        <v>Costos de red transmisión</v>
      </c>
      <c r="CT98" s="571" t="str">
        <f t="shared" si="42"/>
        <v>Costos de red conmutación</v>
      </c>
      <c r="CU98" s="571" t="str">
        <f t="shared" si="42"/>
        <v>Costos de red acceso</v>
      </c>
      <c r="CV98" s="571" t="str">
        <f t="shared" si="42"/>
        <v>Roaming Automático Nacional</v>
      </c>
      <c r="CW98" s="571" t="str">
        <f t="shared" si="42"/>
        <v>Arrendamiento Infraestructura Activa</v>
      </c>
      <c r="CX98" s="571" t="str">
        <f t="shared" si="42"/>
        <v>Arrendamiento Infraestructura Pasiva</v>
      </c>
      <c r="CY98" s="571" t="str">
        <f t="shared" si="42"/>
        <v>Otros Costos asociados al ingreso minorista</v>
      </c>
      <c r="CZ98" s="584" t="str">
        <f>+CZ71</f>
        <v>Compra de Equipos Acceso a internet</v>
      </c>
      <c r="DA98" s="585"/>
      <c r="DB98" s="586"/>
      <c r="DC98" s="587" t="str">
        <f>+DC71</f>
        <v xml:space="preserve">Compra de Equipos móviles </v>
      </c>
      <c r="DD98" s="586"/>
      <c r="DE98" s="587" t="str">
        <f>+DE71</f>
        <v>Compra de equipos TV</v>
      </c>
      <c r="DF98" s="586"/>
      <c r="DG98" s="588" t="str">
        <f>+DG71</f>
        <v>Otros Costos asociados al ingreso minorista</v>
      </c>
      <c r="DH98" s="580" t="str">
        <f>+DH71</f>
        <v xml:space="preserve">Costos para servicios Mayoristas </v>
      </c>
      <c r="DI98" s="582"/>
      <c r="DJ98" s="582"/>
      <c r="DK98" s="581"/>
      <c r="DL98" s="573" t="str">
        <f>+DL71</f>
        <v>Arrendamiento Infraestructura Activa</v>
      </c>
      <c r="DM98" s="580" t="str">
        <f>+DM71</f>
        <v>Arrendamiento Infraestructura Pasiva</v>
      </c>
      <c r="DN98" s="581"/>
      <c r="DO98" s="575" t="str">
        <f>+DO71</f>
        <v xml:space="preserve">Otros Costos asociados al ingreso mayorista </v>
      </c>
      <c r="DP98" s="580" t="str">
        <f>+DP71</f>
        <v xml:space="preserve">Costos para servicios Mayoristas </v>
      </c>
      <c r="DQ98" s="582"/>
      <c r="DR98" s="582"/>
      <c r="DS98" s="582"/>
      <c r="DT98" s="582"/>
      <c r="DU98" s="582"/>
      <c r="DV98" s="582"/>
      <c r="DW98" s="582"/>
      <c r="DX98" s="582"/>
      <c r="DY98" s="582"/>
      <c r="DZ98" s="582"/>
      <c r="EA98" s="582"/>
      <c r="EB98" s="582"/>
      <c r="EC98" s="582"/>
      <c r="ED98" s="581"/>
      <c r="EE98" s="573" t="str">
        <f>+EE71</f>
        <v>Arrendamiento de la infraestructura Pasiva</v>
      </c>
      <c r="EF98" s="575" t="str">
        <f>+EF71</f>
        <v xml:space="preserve">Otros Costos asociados al ingreso mayorista </v>
      </c>
      <c r="EG98" s="583" t="str">
        <f>+EG71</f>
        <v>Interconexión</v>
      </c>
      <c r="EH98" s="582"/>
      <c r="EI98" s="581"/>
      <c r="EJ98" s="580" t="str">
        <f>+EJ71</f>
        <v xml:space="preserve">Costos para servicios Mayoristas </v>
      </c>
      <c r="EK98" s="581"/>
      <c r="EL98" s="575" t="str">
        <f>+EL71</f>
        <v>Otros Costos asociados al ingreso mayorista</v>
      </c>
      <c r="EM98" s="583" t="str">
        <f>+EM71</f>
        <v xml:space="preserve">Costos para servicios Mayoristas </v>
      </c>
      <c r="EN98" s="582"/>
      <c r="EO98" s="581"/>
      <c r="EP98" s="573" t="str">
        <f>+EP71</f>
        <v>Arrendamiento Infraestructura Activa</v>
      </c>
      <c r="EQ98" s="573" t="str">
        <f>+EQ71</f>
        <v>Arrendamiento Infraestructura Pasiva</v>
      </c>
      <c r="ER98" s="575" t="str">
        <f>+ER71</f>
        <v>Otros Costos asociados al ingreso mayorista</v>
      </c>
      <c r="ES98" s="526"/>
    </row>
    <row r="99" spans="1:165" ht="60" customHeight="1" thickBot="1">
      <c r="A99" s="577" t="s">
        <v>84</v>
      </c>
      <c r="B99" s="578"/>
      <c r="C99" s="578"/>
      <c r="D99" s="579"/>
      <c r="E99" s="412" t="str">
        <f>+E72</f>
        <v xml:space="preserve">Arrendamiento de espacio </v>
      </c>
      <c r="F99" s="413" t="str">
        <f>+F72</f>
        <v>Cargo de Acceso Terminación Fijo - Fijo</v>
      </c>
      <c r="G99" s="413" t="str">
        <f>+G72</f>
        <v>Cargo de Acceso Terminación Fijo - Móvil</v>
      </c>
      <c r="H99" s="413" t="str">
        <f>+H72</f>
        <v xml:space="preserve">Local </v>
      </c>
      <c r="I99" s="413" t="str">
        <f>+I72</f>
        <v>Fijo- móvil</v>
      </c>
      <c r="J99" s="413" t="str">
        <f>+J72</f>
        <v xml:space="preserve">Local </v>
      </c>
      <c r="K99" s="413" t="str">
        <f>+K72</f>
        <v>Fijo - móvil</v>
      </c>
      <c r="L99" s="413" t="str">
        <f>+L72</f>
        <v xml:space="preserve">Local </v>
      </c>
      <c r="M99" s="413" t="str">
        <f>+M72</f>
        <v>Fijo - móvil</v>
      </c>
      <c r="N99" s="413" t="str">
        <f>+N72</f>
        <v xml:space="preserve">Local </v>
      </c>
      <c r="O99" s="413" t="str">
        <f>+O72</f>
        <v>Fijo - móvil</v>
      </c>
      <c r="P99" s="413" t="str">
        <f>+P72</f>
        <v>Instalación</v>
      </c>
      <c r="Q99" s="571"/>
      <c r="R99" s="571"/>
      <c r="S99" s="589"/>
      <c r="T99" s="412" t="str">
        <f>+T72</f>
        <v xml:space="preserve">Arrendamiento de espacio </v>
      </c>
      <c r="U99" s="413" t="str">
        <f>+U72</f>
        <v>Cargo de Acceso Terminación Móvil - Móvil</v>
      </c>
      <c r="V99" s="413" t="str">
        <f t="shared" ref="V99:AL99" si="43">+V72</f>
        <v>Cargo de Acceso Terminación fijo - móvil *</v>
      </c>
      <c r="W99" s="413" t="str">
        <f t="shared" si="43"/>
        <v>Cargo de Acceso Terminación Móvil - Fijo</v>
      </c>
      <c r="X99" s="413" t="str">
        <f t="shared" si="43"/>
        <v>Clearing house</v>
      </c>
      <c r="Y99" s="413" t="str">
        <f t="shared" si="43"/>
        <v>Pago al operador visitado</v>
      </c>
      <c r="Z99" s="413" t="str">
        <f t="shared" si="43"/>
        <v>Otros</v>
      </c>
      <c r="AA99" s="413" t="str">
        <f t="shared" si="43"/>
        <v>Móvil - Móvil</v>
      </c>
      <c r="AB99" s="413" t="str">
        <f t="shared" si="43"/>
        <v>Fijo - Móvil *</v>
      </c>
      <c r="AC99" s="413" t="str">
        <f t="shared" si="43"/>
        <v>Móvil - Fijo</v>
      </c>
      <c r="AD99" s="413" t="str">
        <f t="shared" si="43"/>
        <v>Móvil - Móvil</v>
      </c>
      <c r="AE99" s="413" t="str">
        <f t="shared" si="43"/>
        <v>Fijo - Móvil *</v>
      </c>
      <c r="AF99" s="413" t="str">
        <f t="shared" si="43"/>
        <v>Móvil - Fijo</v>
      </c>
      <c r="AG99" s="413" t="str">
        <f t="shared" si="43"/>
        <v>Móvil - Móvil</v>
      </c>
      <c r="AH99" s="413" t="str">
        <f t="shared" si="43"/>
        <v>Fijo - Móvil *</v>
      </c>
      <c r="AI99" s="413" t="str">
        <f t="shared" si="43"/>
        <v>Móvil - Fijo</v>
      </c>
      <c r="AJ99" s="413" t="str">
        <f t="shared" si="43"/>
        <v>Móvil - Móvil</v>
      </c>
      <c r="AK99" s="413" t="str">
        <f t="shared" si="43"/>
        <v>Fijo - Móvil *</v>
      </c>
      <c r="AL99" s="413" t="str">
        <f t="shared" si="43"/>
        <v>Móvil - Fijo</v>
      </c>
      <c r="AM99" s="572"/>
      <c r="AN99" s="572"/>
      <c r="AO99" s="572"/>
      <c r="AP99" s="589"/>
      <c r="AQ99" s="412" t="str">
        <f>+AQ72</f>
        <v xml:space="preserve">Arrendamiento de espacio </v>
      </c>
      <c r="AR99" s="413" t="str">
        <f>+AR72</f>
        <v xml:space="preserve">Cargo de Acceso Larga Distancia </v>
      </c>
      <c r="AS99" s="614"/>
      <c r="AT99" s="413" t="str">
        <f t="shared" ref="AT99:BE99" si="44">+AT72</f>
        <v>Fijo - Nacional</v>
      </c>
      <c r="AU99" s="413" t="str">
        <f t="shared" si="44"/>
        <v>Fijo - Internacional</v>
      </c>
      <c r="AV99" s="413" t="str">
        <f t="shared" si="44"/>
        <v>Móvil - Internacional</v>
      </c>
      <c r="AW99" s="413" t="str">
        <f t="shared" si="44"/>
        <v>Fijo - Nacional</v>
      </c>
      <c r="AX99" s="413" t="str">
        <f t="shared" si="44"/>
        <v>Fijo - Internacional</v>
      </c>
      <c r="AY99" s="413" t="str">
        <f t="shared" si="44"/>
        <v>Móvil - Internacional</v>
      </c>
      <c r="AZ99" s="413" t="str">
        <f t="shared" si="44"/>
        <v>Fijo - Nacional</v>
      </c>
      <c r="BA99" s="413" t="str">
        <f t="shared" si="44"/>
        <v>Fijo - Internacional</v>
      </c>
      <c r="BB99" s="413" t="str">
        <f t="shared" si="44"/>
        <v>Móvil - Internacional</v>
      </c>
      <c r="BC99" s="413" t="str">
        <f t="shared" si="44"/>
        <v>Fijo - Nacional</v>
      </c>
      <c r="BD99" s="413" t="str">
        <f t="shared" si="44"/>
        <v>Fijo - Internacional</v>
      </c>
      <c r="BE99" s="413" t="str">
        <f t="shared" si="44"/>
        <v>Móvil - Internacional</v>
      </c>
      <c r="BF99" s="589"/>
      <c r="BG99" s="412" t="str">
        <f>+BG72</f>
        <v>Costos de red núcleo</v>
      </c>
      <c r="BH99" s="413" t="str">
        <f>+BH72</f>
        <v>Costos de red transmisión</v>
      </c>
      <c r="BI99" s="413" t="str">
        <f t="shared" ref="BI99:BN99" si="45">+BI72</f>
        <v>Costos de red conmutación</v>
      </c>
      <c r="BJ99" s="413" t="str">
        <f t="shared" si="45"/>
        <v>Costos de red acceso (Instalación, Conexión)</v>
      </c>
      <c r="BK99" s="413" t="str">
        <f t="shared" si="45"/>
        <v>Arrendamiento de Infraestructura Activa</v>
      </c>
      <c r="BL99" s="413" t="str">
        <f t="shared" si="45"/>
        <v>Arrendamiento de Infraestructura Pasiva</v>
      </c>
      <c r="BM99" s="413" t="str">
        <f t="shared" si="45"/>
        <v xml:space="preserve"> Otros costos asociados al ingreso minorista</v>
      </c>
      <c r="BN99" s="413" t="str">
        <f t="shared" si="45"/>
        <v>Costos directos específicos para Segmento Corporativo</v>
      </c>
      <c r="BO99" s="412" t="str">
        <f>+BO72</f>
        <v>Clearing house</v>
      </c>
      <c r="BP99" s="413" t="str">
        <f>+BP72</f>
        <v>Pago al operador visitado</v>
      </c>
      <c r="BQ99" s="413" t="str">
        <f t="shared" ref="BQ99" si="46">+BQ72</f>
        <v>Otros asociados Internet Móvil</v>
      </c>
      <c r="BR99" s="572"/>
      <c r="BS99" s="572"/>
      <c r="BT99" s="572"/>
      <c r="BU99" s="572"/>
      <c r="BV99" s="572"/>
      <c r="BW99" s="572"/>
      <c r="BX99" s="572"/>
      <c r="BY99" s="572"/>
      <c r="BZ99" s="589"/>
      <c r="CA99" s="591"/>
      <c r="CB99" s="572"/>
      <c r="CC99" s="572"/>
      <c r="CD99" s="572"/>
      <c r="CE99" s="572"/>
      <c r="CF99" s="572"/>
      <c r="CG99" s="572"/>
      <c r="CH99" s="413" t="str">
        <f>+CH72</f>
        <v>Eventos pague por ver (PPV)</v>
      </c>
      <c r="CI99" s="413" t="str">
        <f t="shared" ref="CI99:CK99" si="47">+CI72</f>
        <v>Video por demanda</v>
      </c>
      <c r="CJ99" s="413" t="str">
        <f t="shared" si="47"/>
        <v>Canales Básicos</v>
      </c>
      <c r="CK99" s="413" t="str">
        <f t="shared" si="47"/>
        <v>Canales Premium</v>
      </c>
      <c r="CL99" s="589"/>
      <c r="CM99" s="412" t="str">
        <f>+CM72</f>
        <v xml:space="preserve">Arrendamiento de espacio </v>
      </c>
      <c r="CN99" s="413" t="str">
        <f>+CN72</f>
        <v>Cargo de Acceso SMS</v>
      </c>
      <c r="CO99" s="413" t="str">
        <f t="shared" ref="CO99:CQ99" si="48">+CO72</f>
        <v>Clearing house</v>
      </c>
      <c r="CP99" s="413" t="str">
        <f t="shared" si="48"/>
        <v>Pago al operador visitado</v>
      </c>
      <c r="CQ99" s="413" t="str">
        <f t="shared" si="48"/>
        <v>Otros</v>
      </c>
      <c r="CR99" s="572"/>
      <c r="CS99" s="572"/>
      <c r="CT99" s="572"/>
      <c r="CU99" s="572"/>
      <c r="CV99" s="572"/>
      <c r="CW99" s="572"/>
      <c r="CX99" s="572"/>
      <c r="CY99" s="572"/>
      <c r="CZ99" s="412" t="str">
        <f>+CZ72</f>
        <v>Acceso a Internet</v>
      </c>
      <c r="DA99" s="413" t="str">
        <f>+DA72</f>
        <v>Acceso Internet de las Cosas (IoT)</v>
      </c>
      <c r="DB99" s="413" t="str">
        <f t="shared" ref="DB99:DF99" si="49">+DB72</f>
        <v>Depreciación</v>
      </c>
      <c r="DC99" s="413" t="str">
        <f t="shared" si="49"/>
        <v>Telefonía móvil</v>
      </c>
      <c r="DD99" s="413" t="str">
        <f t="shared" si="49"/>
        <v>Depreciación</v>
      </c>
      <c r="DE99" s="413" t="str">
        <f t="shared" si="49"/>
        <v>TV</v>
      </c>
      <c r="DF99" s="413" t="str">
        <f t="shared" si="49"/>
        <v>Depreciación</v>
      </c>
      <c r="DG99" s="589"/>
      <c r="DH99" s="414" t="str">
        <f>+DH72</f>
        <v>Móvil - Fijo</v>
      </c>
      <c r="DI99" s="414" t="str">
        <f t="shared" ref="DI99:DN99" si="50">+DI72</f>
        <v>Fijo - Fijo</v>
      </c>
      <c r="DJ99" s="414" t="str">
        <f t="shared" si="50"/>
        <v>Larga Distancia</v>
      </c>
      <c r="DK99" s="414" t="str">
        <f t="shared" si="50"/>
        <v>Fijo - Móvil</v>
      </c>
      <c r="DL99" s="574"/>
      <c r="DM99" s="414" t="str">
        <f t="shared" si="50"/>
        <v>Postes y ductos</v>
      </c>
      <c r="DN99" s="414" t="str">
        <f t="shared" si="50"/>
        <v xml:space="preserve">Otra Infraestructura pasiva </v>
      </c>
      <c r="DO99" s="576"/>
      <c r="DP99" s="414" t="str">
        <f>+DP72</f>
        <v>Móvil - Móvil</v>
      </c>
      <c r="DQ99" s="414" t="str">
        <f t="shared" ref="DQ99:ED99" si="51">+DQ72</f>
        <v>Fijo - Móvil</v>
      </c>
      <c r="DR99" s="414" t="str">
        <f t="shared" si="51"/>
        <v>LDI</v>
      </c>
      <c r="DS99" s="414" t="str">
        <f t="shared" si="51"/>
        <v>SMS</v>
      </c>
      <c r="DT99" s="414" t="str">
        <f t="shared" si="51"/>
        <v>Roaming automático nacional - Voz</v>
      </c>
      <c r="DU99" s="414" t="str">
        <f t="shared" si="51"/>
        <v>Roaming automático nacional - Datos</v>
      </c>
      <c r="DV99" s="414" t="str">
        <f t="shared" si="51"/>
        <v>Roaming automático nacional - SMS</v>
      </c>
      <c r="DW99" s="414" t="str">
        <f t="shared" si="51"/>
        <v>Roaming internacional Inbound - Voz</v>
      </c>
      <c r="DX99" s="414" t="str">
        <f t="shared" si="51"/>
        <v>Roaming internacional Inbound - Datos</v>
      </c>
      <c r="DY99" s="414" t="str">
        <f t="shared" si="51"/>
        <v>Roaming internacional Inbound - SMS</v>
      </c>
      <c r="DZ99" s="414" t="str">
        <f t="shared" si="51"/>
        <v>Acceso OMV - Voz</v>
      </c>
      <c r="EA99" s="414" t="str">
        <f t="shared" si="51"/>
        <v>Acceso OMV - Datos</v>
      </c>
      <c r="EB99" s="414" t="str">
        <f t="shared" si="51"/>
        <v>Acceso OMV - SMS</v>
      </c>
      <c r="EC99" s="414" t="str">
        <f t="shared" si="51"/>
        <v>Acceso OMV - Otros</v>
      </c>
      <c r="ED99" s="414" t="str">
        <f t="shared" si="51"/>
        <v>Acceso PCA e Integradores</v>
      </c>
      <c r="EE99" s="574"/>
      <c r="EF99" s="576"/>
      <c r="EG99" s="415" t="str">
        <f>+EG72</f>
        <v xml:space="preserve">Arrendamiento de espacio </v>
      </c>
      <c r="EH99" s="414" t="str">
        <f>+EH72</f>
        <v>Cargo de Acceso redes fijas</v>
      </c>
      <c r="EI99" s="414" t="str">
        <f t="shared" ref="EI99:EK99" si="52">+EI72</f>
        <v>Cargo de Acceso redes móviles</v>
      </c>
      <c r="EJ99" s="414" t="str">
        <f t="shared" si="52"/>
        <v>LDI - Móvil</v>
      </c>
      <c r="EK99" s="414" t="str">
        <f t="shared" si="52"/>
        <v>LDI - Fijo</v>
      </c>
      <c r="EL99" s="576"/>
      <c r="EM99" s="415" t="str">
        <f>+EM72</f>
        <v>Portador Nacional</v>
      </c>
      <c r="EN99" s="414" t="str">
        <f>+EN72</f>
        <v>Portador Internacional</v>
      </c>
      <c r="EO99" s="414" t="str">
        <f>+EO72</f>
        <v>Peering</v>
      </c>
      <c r="EP99" s="574"/>
      <c r="EQ99" s="574"/>
      <c r="ER99" s="576"/>
      <c r="ES99" s="526"/>
      <c r="ET99" s="427" t="s">
        <v>85</v>
      </c>
    </row>
    <row r="100" spans="1:165" s="67" customFormat="1">
      <c r="A100" s="276" t="s">
        <v>90</v>
      </c>
      <c r="B100" s="300"/>
      <c r="C100" s="277"/>
      <c r="D100" s="416"/>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c r="BZ100" s="284"/>
      <c r="CA100" s="284"/>
      <c r="CB100" s="284"/>
      <c r="CC100" s="284"/>
      <c r="CD100" s="284"/>
      <c r="CE100" s="284"/>
      <c r="CF100" s="284"/>
      <c r="CG100" s="284"/>
      <c r="CH100" s="284"/>
      <c r="CI100" s="284"/>
      <c r="CJ100" s="284"/>
      <c r="CK100" s="284"/>
      <c r="CL100" s="284"/>
      <c r="CM100" s="284"/>
      <c r="CN100" s="284"/>
      <c r="CO100" s="284"/>
      <c r="CP100" s="284"/>
      <c r="CQ100" s="284"/>
      <c r="CR100" s="284"/>
      <c r="CS100" s="284"/>
      <c r="CT100" s="284"/>
      <c r="CU100" s="284"/>
      <c r="CV100" s="284"/>
      <c r="CW100" s="284"/>
      <c r="CX100" s="284"/>
      <c r="CY100" s="284"/>
      <c r="CZ100" s="284"/>
      <c r="DA100" s="284"/>
      <c r="DB100" s="284"/>
      <c r="DC100" s="284"/>
      <c r="DD100" s="284"/>
      <c r="DE100" s="284"/>
      <c r="DF100" s="284"/>
      <c r="DG100" s="284"/>
      <c r="DH100" s="284"/>
      <c r="DI100" s="284"/>
      <c r="DJ100" s="284"/>
      <c r="DK100" s="284"/>
      <c r="DL100" s="284"/>
      <c r="DM100" s="284"/>
      <c r="DN100" s="284"/>
      <c r="DO100" s="284"/>
      <c r="DP100" s="284"/>
      <c r="DQ100" s="284"/>
      <c r="DR100" s="284"/>
      <c r="DS100" s="284"/>
      <c r="DT100" s="284"/>
      <c r="DU100" s="284"/>
      <c r="DV100" s="284"/>
      <c r="DW100" s="284"/>
      <c r="DX100" s="284"/>
      <c r="DY100" s="284"/>
      <c r="DZ100" s="284"/>
      <c r="EA100" s="284"/>
      <c r="EB100" s="284"/>
      <c r="EC100" s="284"/>
      <c r="ED100" s="284"/>
      <c r="EE100" s="284"/>
      <c r="EF100" s="284"/>
      <c r="EG100" s="284"/>
      <c r="EH100" s="284"/>
      <c r="EI100" s="284"/>
      <c r="EJ100" s="284"/>
      <c r="EK100" s="284"/>
      <c r="EL100" s="284"/>
      <c r="EM100" s="284"/>
      <c r="EN100" s="284"/>
      <c r="EO100" s="284"/>
      <c r="EP100" s="284"/>
      <c r="EQ100" s="284"/>
      <c r="ER100" s="284"/>
      <c r="ES100" s="345"/>
      <c r="ET100" s="269">
        <f t="shared" ref="ET100:ET105" si="53">SUM(E100:ER100)</f>
        <v>0</v>
      </c>
      <c r="EU100" s="46" t="str">
        <f t="shared" ref="EU100:EU105" si="54">IF(ET100&lt;&gt;D100,"error","ok")</f>
        <v>ok</v>
      </c>
      <c r="FH100" s="46"/>
      <c r="FI100" s="46"/>
    </row>
    <row r="101" spans="1:165" s="67" customFormat="1">
      <c r="A101" s="278" t="s">
        <v>91</v>
      </c>
      <c r="B101" s="301"/>
      <c r="C101" s="279"/>
      <c r="D101" s="411"/>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85"/>
      <c r="AP101" s="285"/>
      <c r="AQ101" s="285"/>
      <c r="AR101" s="285"/>
      <c r="AS101" s="285"/>
      <c r="AT101" s="285"/>
      <c r="AU101" s="285"/>
      <c r="AV101" s="285"/>
      <c r="AW101" s="285"/>
      <c r="AX101" s="285"/>
      <c r="AY101" s="285"/>
      <c r="AZ101" s="285"/>
      <c r="BA101" s="285"/>
      <c r="BB101" s="285"/>
      <c r="BC101" s="285"/>
      <c r="BD101" s="285"/>
      <c r="BE101" s="285"/>
      <c r="BF101" s="285"/>
      <c r="BG101" s="285"/>
      <c r="BH101" s="285"/>
      <c r="BI101" s="285"/>
      <c r="BJ101" s="285"/>
      <c r="BK101" s="285"/>
      <c r="BL101" s="285"/>
      <c r="BM101" s="285"/>
      <c r="BN101" s="285"/>
      <c r="BO101" s="285"/>
      <c r="BP101" s="285"/>
      <c r="BQ101" s="285"/>
      <c r="BR101" s="285"/>
      <c r="BS101" s="285"/>
      <c r="BT101" s="285"/>
      <c r="BU101" s="285"/>
      <c r="BV101" s="285"/>
      <c r="BW101" s="285"/>
      <c r="BX101" s="285"/>
      <c r="BY101" s="285"/>
      <c r="BZ101" s="285"/>
      <c r="CA101" s="285"/>
      <c r="CB101" s="285"/>
      <c r="CC101" s="285"/>
      <c r="CD101" s="285"/>
      <c r="CE101" s="285"/>
      <c r="CF101" s="285"/>
      <c r="CG101" s="285"/>
      <c r="CH101" s="285"/>
      <c r="CI101" s="285"/>
      <c r="CJ101" s="285"/>
      <c r="CK101" s="285"/>
      <c r="CL101" s="285"/>
      <c r="CM101" s="285"/>
      <c r="CN101" s="285"/>
      <c r="CO101" s="285"/>
      <c r="CP101" s="285"/>
      <c r="CQ101" s="285"/>
      <c r="CR101" s="285"/>
      <c r="CS101" s="285"/>
      <c r="CT101" s="285"/>
      <c r="CU101" s="285"/>
      <c r="CV101" s="285"/>
      <c r="CW101" s="285"/>
      <c r="CX101" s="285"/>
      <c r="CY101" s="285"/>
      <c r="CZ101" s="285"/>
      <c r="DA101" s="285"/>
      <c r="DB101" s="285"/>
      <c r="DC101" s="285"/>
      <c r="DD101" s="285"/>
      <c r="DE101" s="285"/>
      <c r="DF101" s="285"/>
      <c r="DG101" s="285"/>
      <c r="DH101" s="285"/>
      <c r="DI101" s="285"/>
      <c r="DJ101" s="285"/>
      <c r="DK101" s="285"/>
      <c r="DL101" s="285"/>
      <c r="DM101" s="285"/>
      <c r="DN101" s="285"/>
      <c r="DO101" s="285"/>
      <c r="DP101" s="285"/>
      <c r="DQ101" s="285"/>
      <c r="DR101" s="285"/>
      <c r="DS101" s="285"/>
      <c r="DT101" s="285"/>
      <c r="DU101" s="285"/>
      <c r="DV101" s="285"/>
      <c r="DW101" s="285"/>
      <c r="DX101" s="285"/>
      <c r="DY101" s="285"/>
      <c r="DZ101" s="285"/>
      <c r="EA101" s="285"/>
      <c r="EB101" s="285"/>
      <c r="EC101" s="285"/>
      <c r="ED101" s="285"/>
      <c r="EE101" s="285"/>
      <c r="EF101" s="285"/>
      <c r="EG101" s="285"/>
      <c r="EH101" s="285"/>
      <c r="EI101" s="285"/>
      <c r="EJ101" s="285"/>
      <c r="EK101" s="285"/>
      <c r="EL101" s="285"/>
      <c r="EM101" s="285"/>
      <c r="EN101" s="285"/>
      <c r="EO101" s="285"/>
      <c r="EP101" s="285"/>
      <c r="EQ101" s="285"/>
      <c r="ER101" s="285"/>
      <c r="ES101" s="346"/>
      <c r="ET101" s="269">
        <f t="shared" si="53"/>
        <v>0</v>
      </c>
      <c r="EU101" s="46" t="str">
        <f t="shared" si="54"/>
        <v>ok</v>
      </c>
      <c r="FH101" s="46"/>
      <c r="FI101" s="46"/>
    </row>
    <row r="102" spans="1:165" s="67" customFormat="1">
      <c r="A102" s="278" t="s">
        <v>92</v>
      </c>
      <c r="B102" s="301"/>
      <c r="C102" s="279"/>
      <c r="D102" s="411"/>
      <c r="E102" s="285"/>
      <c r="F102" s="285"/>
      <c r="G102" s="285"/>
      <c r="H102" s="285"/>
      <c r="I102" s="285"/>
      <c r="J102" s="285"/>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285"/>
      <c r="BO102" s="285"/>
      <c r="BP102" s="285"/>
      <c r="BQ102" s="285"/>
      <c r="BR102" s="285"/>
      <c r="BS102" s="285"/>
      <c r="BT102" s="285"/>
      <c r="BU102" s="285"/>
      <c r="BV102" s="285"/>
      <c r="BW102" s="285"/>
      <c r="BX102" s="285"/>
      <c r="BY102" s="285"/>
      <c r="BZ102" s="285"/>
      <c r="CA102" s="285"/>
      <c r="CB102" s="285"/>
      <c r="CC102" s="285"/>
      <c r="CD102" s="285"/>
      <c r="CE102" s="285"/>
      <c r="CF102" s="285"/>
      <c r="CG102" s="285"/>
      <c r="CH102" s="285"/>
      <c r="CI102" s="285"/>
      <c r="CJ102" s="285"/>
      <c r="CK102" s="285"/>
      <c r="CL102" s="285"/>
      <c r="CM102" s="285"/>
      <c r="CN102" s="285"/>
      <c r="CO102" s="285"/>
      <c r="CP102" s="285"/>
      <c r="CQ102" s="285"/>
      <c r="CR102" s="285"/>
      <c r="CS102" s="285"/>
      <c r="CT102" s="285"/>
      <c r="CU102" s="285"/>
      <c r="CV102" s="285"/>
      <c r="CW102" s="285"/>
      <c r="CX102" s="285"/>
      <c r="CY102" s="285"/>
      <c r="CZ102" s="285"/>
      <c r="DA102" s="285"/>
      <c r="DB102" s="285"/>
      <c r="DC102" s="285"/>
      <c r="DD102" s="285"/>
      <c r="DE102" s="285"/>
      <c r="DF102" s="285"/>
      <c r="DG102" s="285"/>
      <c r="DH102" s="285"/>
      <c r="DI102" s="285"/>
      <c r="DJ102" s="285"/>
      <c r="DK102" s="285"/>
      <c r="DL102" s="285"/>
      <c r="DM102" s="285"/>
      <c r="DN102" s="285"/>
      <c r="DO102" s="285"/>
      <c r="DP102" s="285"/>
      <c r="DQ102" s="285"/>
      <c r="DR102" s="285"/>
      <c r="DS102" s="285"/>
      <c r="DT102" s="285"/>
      <c r="DU102" s="285"/>
      <c r="DV102" s="285"/>
      <c r="DW102" s="285"/>
      <c r="DX102" s="285"/>
      <c r="DY102" s="285"/>
      <c r="DZ102" s="285"/>
      <c r="EA102" s="285"/>
      <c r="EB102" s="285"/>
      <c r="EC102" s="285"/>
      <c r="ED102" s="285"/>
      <c r="EE102" s="285"/>
      <c r="EF102" s="285"/>
      <c r="EG102" s="285"/>
      <c r="EH102" s="285"/>
      <c r="EI102" s="285"/>
      <c r="EJ102" s="285"/>
      <c r="EK102" s="285"/>
      <c r="EL102" s="285"/>
      <c r="EM102" s="285"/>
      <c r="EN102" s="285"/>
      <c r="EO102" s="285"/>
      <c r="EP102" s="285"/>
      <c r="EQ102" s="285"/>
      <c r="ER102" s="285"/>
      <c r="ES102" s="346"/>
      <c r="ET102" s="269">
        <f t="shared" si="53"/>
        <v>0</v>
      </c>
      <c r="EU102" s="46" t="str">
        <f t="shared" si="54"/>
        <v>ok</v>
      </c>
      <c r="FH102" s="46"/>
      <c r="FI102" s="46"/>
    </row>
    <row r="103" spans="1:165" s="67" customFormat="1">
      <c r="A103" s="278" t="s">
        <v>93</v>
      </c>
      <c r="B103" s="301"/>
      <c r="C103" s="279"/>
      <c r="D103" s="411"/>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5"/>
      <c r="AE103" s="285"/>
      <c r="AF103" s="285"/>
      <c r="AG103" s="285"/>
      <c r="AH103" s="285"/>
      <c r="AI103" s="285"/>
      <c r="AJ103" s="285"/>
      <c r="AK103" s="285"/>
      <c r="AL103" s="285"/>
      <c r="AM103" s="285"/>
      <c r="AN103" s="285"/>
      <c r="AO103" s="285"/>
      <c r="AP103" s="285"/>
      <c r="AQ103" s="285"/>
      <c r="AR103" s="285"/>
      <c r="AS103" s="285"/>
      <c r="AT103" s="285"/>
      <c r="AU103" s="285"/>
      <c r="AV103" s="285"/>
      <c r="AW103" s="285"/>
      <c r="AX103" s="285"/>
      <c r="AY103" s="285"/>
      <c r="AZ103" s="285"/>
      <c r="BA103" s="285"/>
      <c r="BB103" s="285"/>
      <c r="BC103" s="285"/>
      <c r="BD103" s="285"/>
      <c r="BE103" s="285"/>
      <c r="BF103" s="285"/>
      <c r="BG103" s="285"/>
      <c r="BH103" s="285"/>
      <c r="BI103" s="285"/>
      <c r="BJ103" s="285"/>
      <c r="BK103" s="285"/>
      <c r="BL103" s="285"/>
      <c r="BM103" s="285"/>
      <c r="BN103" s="285"/>
      <c r="BO103" s="285"/>
      <c r="BP103" s="285"/>
      <c r="BQ103" s="285"/>
      <c r="BR103" s="285"/>
      <c r="BS103" s="285"/>
      <c r="BT103" s="285"/>
      <c r="BU103" s="285"/>
      <c r="BV103" s="285"/>
      <c r="BW103" s="285"/>
      <c r="BX103" s="285"/>
      <c r="BY103" s="285"/>
      <c r="BZ103" s="285"/>
      <c r="CA103" s="285"/>
      <c r="CB103" s="285"/>
      <c r="CC103" s="285"/>
      <c r="CD103" s="285"/>
      <c r="CE103" s="285"/>
      <c r="CF103" s="285"/>
      <c r="CG103" s="285"/>
      <c r="CH103" s="285"/>
      <c r="CI103" s="285"/>
      <c r="CJ103" s="285"/>
      <c r="CK103" s="285"/>
      <c r="CL103" s="285"/>
      <c r="CM103" s="285"/>
      <c r="CN103" s="285"/>
      <c r="CO103" s="285"/>
      <c r="CP103" s="285"/>
      <c r="CQ103" s="285"/>
      <c r="CR103" s="285"/>
      <c r="CS103" s="285"/>
      <c r="CT103" s="285"/>
      <c r="CU103" s="285"/>
      <c r="CV103" s="285"/>
      <c r="CW103" s="285"/>
      <c r="CX103" s="285"/>
      <c r="CY103" s="285"/>
      <c r="CZ103" s="285"/>
      <c r="DA103" s="285"/>
      <c r="DB103" s="285"/>
      <c r="DC103" s="285"/>
      <c r="DD103" s="285"/>
      <c r="DE103" s="285"/>
      <c r="DF103" s="285"/>
      <c r="DG103" s="285"/>
      <c r="DH103" s="285"/>
      <c r="DI103" s="285"/>
      <c r="DJ103" s="285"/>
      <c r="DK103" s="285"/>
      <c r="DL103" s="285"/>
      <c r="DM103" s="285"/>
      <c r="DN103" s="285"/>
      <c r="DO103" s="285"/>
      <c r="DP103" s="285"/>
      <c r="DQ103" s="285"/>
      <c r="DR103" s="285"/>
      <c r="DS103" s="285"/>
      <c r="DT103" s="285"/>
      <c r="DU103" s="285"/>
      <c r="DV103" s="285"/>
      <c r="DW103" s="285"/>
      <c r="DX103" s="285"/>
      <c r="DY103" s="285"/>
      <c r="DZ103" s="285"/>
      <c r="EA103" s="285"/>
      <c r="EB103" s="285"/>
      <c r="EC103" s="285"/>
      <c r="ED103" s="285"/>
      <c r="EE103" s="285"/>
      <c r="EF103" s="285"/>
      <c r="EG103" s="285"/>
      <c r="EH103" s="285"/>
      <c r="EI103" s="285"/>
      <c r="EJ103" s="285"/>
      <c r="EK103" s="285"/>
      <c r="EL103" s="285"/>
      <c r="EM103" s="285"/>
      <c r="EN103" s="285"/>
      <c r="EO103" s="285"/>
      <c r="EP103" s="285"/>
      <c r="EQ103" s="285"/>
      <c r="ER103" s="285"/>
      <c r="ES103" s="346"/>
      <c r="ET103" s="269">
        <f t="shared" si="53"/>
        <v>0</v>
      </c>
      <c r="EU103" s="46" t="str">
        <f t="shared" si="54"/>
        <v>ok</v>
      </c>
      <c r="FH103" s="46"/>
      <c r="FI103" s="46"/>
    </row>
    <row r="104" spans="1:165" s="67" customFormat="1">
      <c r="A104" s="278" t="s">
        <v>94</v>
      </c>
      <c r="B104" s="301"/>
      <c r="C104" s="279"/>
      <c r="D104" s="411"/>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5"/>
      <c r="AP104" s="285"/>
      <c r="AQ104" s="285"/>
      <c r="AR104" s="285"/>
      <c r="AS104" s="285"/>
      <c r="AT104" s="285"/>
      <c r="AU104" s="285"/>
      <c r="AV104" s="285"/>
      <c r="AW104" s="285"/>
      <c r="AX104" s="285"/>
      <c r="AY104" s="285"/>
      <c r="AZ104" s="285"/>
      <c r="BA104" s="285"/>
      <c r="BB104" s="285"/>
      <c r="BC104" s="285"/>
      <c r="BD104" s="285"/>
      <c r="BE104" s="285"/>
      <c r="BF104" s="285"/>
      <c r="BG104" s="285"/>
      <c r="BH104" s="285"/>
      <c r="BI104" s="285"/>
      <c r="BJ104" s="285"/>
      <c r="BK104" s="285"/>
      <c r="BL104" s="285"/>
      <c r="BM104" s="285"/>
      <c r="BN104" s="285"/>
      <c r="BO104" s="285"/>
      <c r="BP104" s="285"/>
      <c r="BQ104" s="285"/>
      <c r="BR104" s="285"/>
      <c r="BS104" s="285"/>
      <c r="BT104" s="285"/>
      <c r="BU104" s="285"/>
      <c r="BV104" s="285"/>
      <c r="BW104" s="285"/>
      <c r="BX104" s="285"/>
      <c r="BY104" s="285"/>
      <c r="BZ104" s="285"/>
      <c r="CA104" s="285"/>
      <c r="CB104" s="285"/>
      <c r="CC104" s="285"/>
      <c r="CD104" s="285"/>
      <c r="CE104" s="285"/>
      <c r="CF104" s="285"/>
      <c r="CG104" s="285"/>
      <c r="CH104" s="285"/>
      <c r="CI104" s="285"/>
      <c r="CJ104" s="285"/>
      <c r="CK104" s="285"/>
      <c r="CL104" s="285"/>
      <c r="CM104" s="285"/>
      <c r="CN104" s="285"/>
      <c r="CO104" s="285"/>
      <c r="CP104" s="285"/>
      <c r="CQ104" s="285"/>
      <c r="CR104" s="285"/>
      <c r="CS104" s="285"/>
      <c r="CT104" s="285"/>
      <c r="CU104" s="285"/>
      <c r="CV104" s="285"/>
      <c r="CW104" s="285"/>
      <c r="CX104" s="285"/>
      <c r="CY104" s="285"/>
      <c r="CZ104" s="285"/>
      <c r="DA104" s="285"/>
      <c r="DB104" s="285"/>
      <c r="DC104" s="285"/>
      <c r="DD104" s="285"/>
      <c r="DE104" s="285"/>
      <c r="DF104" s="285"/>
      <c r="DG104" s="285"/>
      <c r="DH104" s="285"/>
      <c r="DI104" s="285"/>
      <c r="DJ104" s="285"/>
      <c r="DK104" s="285"/>
      <c r="DL104" s="285"/>
      <c r="DM104" s="285"/>
      <c r="DN104" s="285"/>
      <c r="DO104" s="285"/>
      <c r="DP104" s="285"/>
      <c r="DQ104" s="285"/>
      <c r="DR104" s="285"/>
      <c r="DS104" s="285"/>
      <c r="DT104" s="285"/>
      <c r="DU104" s="285"/>
      <c r="DV104" s="285"/>
      <c r="DW104" s="285"/>
      <c r="DX104" s="285"/>
      <c r="DY104" s="285"/>
      <c r="DZ104" s="285"/>
      <c r="EA104" s="285"/>
      <c r="EB104" s="285"/>
      <c r="EC104" s="285"/>
      <c r="ED104" s="285"/>
      <c r="EE104" s="285"/>
      <c r="EF104" s="285"/>
      <c r="EG104" s="285"/>
      <c r="EH104" s="285"/>
      <c r="EI104" s="285"/>
      <c r="EJ104" s="285"/>
      <c r="EK104" s="285"/>
      <c r="EL104" s="285"/>
      <c r="EM104" s="285"/>
      <c r="EN104" s="285"/>
      <c r="EO104" s="285"/>
      <c r="EP104" s="285"/>
      <c r="EQ104" s="285"/>
      <c r="ER104" s="285"/>
      <c r="ES104" s="346"/>
      <c r="ET104" s="269">
        <f t="shared" si="53"/>
        <v>0</v>
      </c>
      <c r="EU104" s="46" t="str">
        <f t="shared" si="54"/>
        <v>ok</v>
      </c>
      <c r="FH104" s="46"/>
      <c r="FI104" s="46"/>
    </row>
    <row r="105" spans="1:165" s="67" customFormat="1" ht="15.75" thickBot="1">
      <c r="A105" s="280" t="s">
        <v>95</v>
      </c>
      <c r="B105" s="302"/>
      <c r="C105" s="264"/>
      <c r="D105" s="417"/>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78"/>
      <c r="BH105" s="178"/>
      <c r="BI105" s="178"/>
      <c r="BJ105" s="178"/>
      <c r="BK105" s="178"/>
      <c r="BL105" s="178"/>
      <c r="BM105" s="178"/>
      <c r="BN105" s="178"/>
      <c r="BO105" s="178"/>
      <c r="BP105" s="178"/>
      <c r="BQ105" s="178"/>
      <c r="BR105" s="178"/>
      <c r="BS105" s="178"/>
      <c r="BT105" s="178"/>
      <c r="BU105" s="178"/>
      <c r="BV105" s="178"/>
      <c r="BW105" s="178"/>
      <c r="BX105" s="178"/>
      <c r="BY105" s="178"/>
      <c r="BZ105" s="178"/>
      <c r="CA105" s="178"/>
      <c r="CB105" s="178"/>
      <c r="CC105" s="178"/>
      <c r="CD105" s="178"/>
      <c r="CE105" s="178"/>
      <c r="CF105" s="178"/>
      <c r="CG105" s="178"/>
      <c r="CH105" s="178"/>
      <c r="CI105" s="178"/>
      <c r="CJ105" s="178"/>
      <c r="CK105" s="178"/>
      <c r="CL105" s="178"/>
      <c r="CM105" s="178"/>
      <c r="CN105" s="178"/>
      <c r="CO105" s="178"/>
      <c r="CP105" s="178"/>
      <c r="CQ105" s="178"/>
      <c r="CR105" s="178"/>
      <c r="CS105" s="178"/>
      <c r="CT105" s="178"/>
      <c r="CU105" s="178"/>
      <c r="CV105" s="178"/>
      <c r="CW105" s="178"/>
      <c r="CX105" s="178"/>
      <c r="CY105" s="178"/>
      <c r="CZ105" s="178"/>
      <c r="DA105" s="178"/>
      <c r="DB105" s="178"/>
      <c r="DC105" s="178"/>
      <c r="DD105" s="178"/>
      <c r="DE105" s="178"/>
      <c r="DF105" s="178"/>
      <c r="DG105" s="178"/>
      <c r="DH105" s="178"/>
      <c r="DI105" s="178"/>
      <c r="DJ105" s="178"/>
      <c r="DK105" s="178"/>
      <c r="DL105" s="178"/>
      <c r="DM105" s="178"/>
      <c r="DN105" s="178"/>
      <c r="DO105" s="178"/>
      <c r="DP105" s="178"/>
      <c r="DQ105" s="178"/>
      <c r="DR105" s="178"/>
      <c r="DS105" s="178"/>
      <c r="DT105" s="178"/>
      <c r="DU105" s="178"/>
      <c r="DV105" s="178"/>
      <c r="DW105" s="178"/>
      <c r="DX105" s="178"/>
      <c r="DY105" s="178"/>
      <c r="DZ105" s="178"/>
      <c r="EA105" s="178"/>
      <c r="EB105" s="178"/>
      <c r="EC105" s="178"/>
      <c r="ED105" s="178"/>
      <c r="EE105" s="178"/>
      <c r="EF105" s="178"/>
      <c r="EG105" s="178"/>
      <c r="EH105" s="178"/>
      <c r="EI105" s="178"/>
      <c r="EJ105" s="178"/>
      <c r="EK105" s="178"/>
      <c r="EL105" s="178"/>
      <c r="EM105" s="178"/>
      <c r="EN105" s="178"/>
      <c r="EO105" s="178"/>
      <c r="EP105" s="178"/>
      <c r="EQ105" s="178"/>
      <c r="ER105" s="178"/>
      <c r="ES105" s="347"/>
      <c r="ET105" s="269">
        <f t="shared" si="53"/>
        <v>0</v>
      </c>
      <c r="EU105" s="46" t="str">
        <f t="shared" si="54"/>
        <v>ok</v>
      </c>
      <c r="FH105" s="46"/>
      <c r="FI105" s="46"/>
    </row>
    <row r="106" spans="1:165">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row>
    <row r="107" spans="1:165">
      <c r="A107" s="73" t="s">
        <v>48</v>
      </c>
      <c r="B107" s="73"/>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row>
    <row r="108" spans="1:165">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row>
    <row r="109" spans="1:165">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row>
    <row r="110" spans="1:165">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4"/>
      <c r="BR110" s="84"/>
      <c r="BS110" s="84"/>
      <c r="BT110" s="84"/>
      <c r="BU110" s="84"/>
      <c r="BV110" s="84"/>
      <c r="BW110" s="84"/>
      <c r="BY110" s="84"/>
      <c r="BZ110" s="84"/>
      <c r="CA110" s="84"/>
      <c r="CB110" s="84"/>
      <c r="CC110" s="84"/>
      <c r="CD110" s="84"/>
      <c r="CE110" s="84"/>
      <c r="CF110" s="84"/>
      <c r="CG110" s="84"/>
      <c r="CH110" s="84"/>
      <c r="CI110" s="84"/>
      <c r="CJ110" s="84"/>
      <c r="CK110" s="84"/>
      <c r="CL110" s="84"/>
      <c r="CM110" s="84"/>
      <c r="CN110" s="84"/>
      <c r="CO110" s="84"/>
      <c r="CP110" s="84"/>
      <c r="CQ110" s="84"/>
      <c r="CR110" s="84"/>
      <c r="CS110" s="84"/>
      <c r="CT110" s="84"/>
      <c r="CU110" s="84"/>
      <c r="CV110" s="84"/>
      <c r="CW110" s="84"/>
      <c r="CX110" s="84"/>
      <c r="CY110" s="84"/>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c r="EJ110" s="84"/>
      <c r="EK110" s="84"/>
      <c r="EL110" s="84"/>
      <c r="EM110" s="84"/>
      <c r="EN110" s="84"/>
      <c r="EO110" s="84"/>
      <c r="EP110" s="84"/>
      <c r="EQ110" s="84"/>
      <c r="ER110" s="84"/>
      <c r="ES110" s="84"/>
      <c r="ET110" s="84"/>
      <c r="EU110" s="84"/>
      <c r="EV110" s="84"/>
    </row>
    <row r="111" spans="1:165">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c r="BP111" s="84"/>
      <c r="BQ111" s="84"/>
      <c r="BR111" s="84"/>
      <c r="BS111" s="84"/>
      <c r="BT111" s="84"/>
      <c r="BU111" s="84"/>
      <c r="BV111" s="84"/>
      <c r="BW111" s="84"/>
      <c r="BY111" s="84"/>
      <c r="BZ111" s="84"/>
      <c r="CA111" s="84"/>
      <c r="CB111" s="84"/>
      <c r="CC111" s="84"/>
      <c r="CD111" s="84"/>
      <c r="CE111" s="84"/>
      <c r="CF111" s="84"/>
      <c r="CG111" s="84"/>
      <c r="CH111" s="84"/>
      <c r="CI111" s="84"/>
      <c r="CJ111" s="84"/>
      <c r="CK111" s="84"/>
      <c r="CL111" s="84"/>
      <c r="CM111" s="84"/>
      <c r="CN111" s="84"/>
      <c r="CO111" s="84"/>
      <c r="CP111" s="84"/>
      <c r="CQ111" s="84"/>
      <c r="CR111" s="84"/>
      <c r="CS111" s="84"/>
      <c r="CT111" s="84"/>
      <c r="CU111" s="84"/>
      <c r="CV111" s="84"/>
      <c r="CW111" s="84"/>
      <c r="CX111" s="84"/>
      <c r="CY111" s="84"/>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row>
    <row r="112" spans="1:165">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84"/>
      <c r="BX112" s="84"/>
      <c r="BY112" s="84"/>
      <c r="BZ112" s="84"/>
      <c r="CA112" s="84"/>
      <c r="CB112" s="84"/>
      <c r="CC112" s="84"/>
      <c r="CD112" s="84"/>
      <c r="CE112" s="84"/>
      <c r="CF112" s="84"/>
      <c r="CG112" s="84"/>
      <c r="CH112" s="84"/>
      <c r="CI112" s="84"/>
      <c r="CJ112" s="84"/>
      <c r="CK112" s="84"/>
      <c r="CL112" s="84"/>
      <c r="CM112" s="84"/>
      <c r="CN112" s="84"/>
      <c r="CO112" s="84"/>
      <c r="CP112" s="84"/>
      <c r="CQ112" s="84"/>
      <c r="CR112" s="84"/>
      <c r="CS112" s="84"/>
      <c r="CT112" s="84"/>
      <c r="CU112" s="84"/>
      <c r="CV112" s="84"/>
      <c r="CW112" s="84"/>
      <c r="CX112" s="84"/>
      <c r="CY112" s="84"/>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row>
    <row r="113" spans="4:149">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row>
    <row r="114" spans="4:149">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row>
    <row r="115" spans="4:149">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CG115" s="84"/>
      <c r="CH115" s="84"/>
      <c r="CI115" s="84"/>
      <c r="CJ115" s="84"/>
      <c r="CK115" s="84"/>
      <c r="CL115" s="84"/>
      <c r="CM115" s="84"/>
      <c r="CN115" s="84"/>
      <c r="CO115" s="84"/>
      <c r="CP115" s="84"/>
      <c r="CQ115" s="84"/>
      <c r="CR115" s="84"/>
      <c r="CS115" s="84"/>
      <c r="CT115" s="84"/>
      <c r="CU115" s="84"/>
      <c r="CV115" s="84"/>
      <c r="CW115" s="84"/>
      <c r="CX115" s="84"/>
      <c r="CY115" s="84"/>
      <c r="CZ115" s="84"/>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row>
    <row r="116" spans="4:149">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row>
    <row r="117" spans="4:149">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row>
    <row r="118" spans="4:149">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84"/>
      <c r="CM118" s="84"/>
      <c r="CN118" s="84"/>
      <c r="CO118" s="84"/>
      <c r="CP118" s="84"/>
      <c r="CQ118" s="84"/>
      <c r="CR118" s="84"/>
      <c r="CS118" s="84"/>
      <c r="CT118" s="84"/>
      <c r="CU118" s="84"/>
      <c r="CV118" s="84"/>
      <c r="CW118" s="84"/>
      <c r="CX118" s="84"/>
      <c r="CY118" s="84"/>
      <c r="CZ118" s="84"/>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row>
    <row r="119" spans="4:149">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row>
    <row r="120" spans="4:149">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row>
  </sheetData>
  <mergeCells count="383">
    <mergeCell ref="CF41:CS41"/>
    <mergeCell ref="DL71:DL72"/>
    <mergeCell ref="DL98:DL99"/>
    <mergeCell ref="DP70:EF70"/>
    <mergeCell ref="DP97:EF97"/>
    <mergeCell ref="DH97:DO97"/>
    <mergeCell ref="DH96:ER96"/>
    <mergeCell ref="DH70:DO70"/>
    <mergeCell ref="DH69:ER69"/>
    <mergeCell ref="CF42:CI42"/>
    <mergeCell ref="CJ42:CL42"/>
    <mergeCell ref="CJ43:CJ44"/>
    <mergeCell ref="CM42:CO42"/>
    <mergeCell ref="CP42:CS42"/>
    <mergeCell ref="CT41:CW44"/>
    <mergeCell ref="CT45:CW45"/>
    <mergeCell ref="CT46:CW46"/>
    <mergeCell ref="CT47:CW47"/>
    <mergeCell ref="CT48:CW48"/>
    <mergeCell ref="CT63:CW63"/>
    <mergeCell ref="CR43:CR44"/>
    <mergeCell ref="CS43:CS44"/>
    <mergeCell ref="CT62:CW62"/>
    <mergeCell ref="CL43:CL44"/>
    <mergeCell ref="ES69:ES72"/>
    <mergeCell ref="CA71:CA72"/>
    <mergeCell ref="CA70:CL70"/>
    <mergeCell ref="DH71:DK71"/>
    <mergeCell ref="DM71:DN71"/>
    <mergeCell ref="DO71:DO72"/>
    <mergeCell ref="DP71:ED71"/>
    <mergeCell ref="CB71:CB72"/>
    <mergeCell ref="EE71:EE72"/>
    <mergeCell ref="EF71:EF72"/>
    <mergeCell ref="EG71:EI71"/>
    <mergeCell ref="EJ71:EK71"/>
    <mergeCell ref="EL71:EL72"/>
    <mergeCell ref="EQ71:EQ72"/>
    <mergeCell ref="ER71:ER72"/>
    <mergeCell ref="E69:DG69"/>
    <mergeCell ref="DC71:DD71"/>
    <mergeCell ref="DE71:DF71"/>
    <mergeCell ref="CX71:CX72"/>
    <mergeCell ref="CY71:CY72"/>
    <mergeCell ref="BG71:BM71"/>
    <mergeCell ref="BO71:BQ71"/>
    <mergeCell ref="BZ71:BZ72"/>
    <mergeCell ref="BY71:BY72"/>
    <mergeCell ref="CM71:CN71"/>
    <mergeCell ref="CT57:CW57"/>
    <mergeCell ref="CT58:CW58"/>
    <mergeCell ref="BX43:BZ43"/>
    <mergeCell ref="BV71:BV72"/>
    <mergeCell ref="BW71:BW72"/>
    <mergeCell ref="BX71:BX72"/>
    <mergeCell ref="CU71:CU72"/>
    <mergeCell ref="CV71:CV72"/>
    <mergeCell ref="CW71:CW72"/>
    <mergeCell ref="CT49:CW49"/>
    <mergeCell ref="CT50:CW50"/>
    <mergeCell ref="CT51:CW51"/>
    <mergeCell ref="CT52:CW52"/>
    <mergeCell ref="CT53:CW53"/>
    <mergeCell ref="CT54:CW54"/>
    <mergeCell ref="CT59:CW59"/>
    <mergeCell ref="CT60:CW60"/>
    <mergeCell ref="CT61:CW61"/>
    <mergeCell ref="CF71:CF72"/>
    <mergeCell ref="CG71:CG72"/>
    <mergeCell ref="CH71:CK71"/>
    <mergeCell ref="CL71:CL72"/>
    <mergeCell ref="CN43:CN44"/>
    <mergeCell ref="Q43:Q44"/>
    <mergeCell ref="V43:V44"/>
    <mergeCell ref="AZ43:AZ44"/>
    <mergeCell ref="BA43:BA44"/>
    <mergeCell ref="BB43:BB44"/>
    <mergeCell ref="W43:W44"/>
    <mergeCell ref="X43:X44"/>
    <mergeCell ref="AW43:AW44"/>
    <mergeCell ref="Z43:Z44"/>
    <mergeCell ref="AA43:AA44"/>
    <mergeCell ref="AB43:AB44"/>
    <mergeCell ref="AC43:AC44"/>
    <mergeCell ref="AD43:AD44"/>
    <mergeCell ref="AE43:AE44"/>
    <mergeCell ref="BS71:BS72"/>
    <mergeCell ref="BT71:BT72"/>
    <mergeCell ref="BU71:BU72"/>
    <mergeCell ref="AS71:AS72"/>
    <mergeCell ref="AQ43:AQ44"/>
    <mergeCell ref="T43:T44"/>
    <mergeCell ref="U43:U44"/>
    <mergeCell ref="AN42:AY42"/>
    <mergeCell ref="AR43:AR44"/>
    <mergeCell ref="AS43:AS44"/>
    <mergeCell ref="AT43:AT44"/>
    <mergeCell ref="AU43:AU44"/>
    <mergeCell ref="AV43:AV44"/>
    <mergeCell ref="AX43:AX44"/>
    <mergeCell ref="AY43:AY44"/>
    <mergeCell ref="AF43:AL43"/>
    <mergeCell ref="AF42:AM42"/>
    <mergeCell ref="AN43:AP43"/>
    <mergeCell ref="AP71:AP72"/>
    <mergeCell ref="T70:AP70"/>
    <mergeCell ref="BL42:BW42"/>
    <mergeCell ref="Y42:AE42"/>
    <mergeCell ref="Y43:Y44"/>
    <mergeCell ref="BR71:BR72"/>
    <mergeCell ref="L71:M71"/>
    <mergeCell ref="X71:Z71"/>
    <mergeCell ref="T71:W71"/>
    <mergeCell ref="AA71:AC71"/>
    <mergeCell ref="AD71:AF71"/>
    <mergeCell ref="AG71:AI71"/>
    <mergeCell ref="AJ71:AL71"/>
    <mergeCell ref="AM71:AM72"/>
    <mergeCell ref="AO71:AO72"/>
    <mergeCell ref="S71:S72"/>
    <mergeCell ref="E70:S70"/>
    <mergeCell ref="Q71:Q72"/>
    <mergeCell ref="R71:R72"/>
    <mergeCell ref="N71:P71"/>
    <mergeCell ref="E71:G71"/>
    <mergeCell ref="AN71:AN72"/>
    <mergeCell ref="EM71:EO71"/>
    <mergeCell ref="EM70:ER70"/>
    <mergeCell ref="EP71:EP72"/>
    <mergeCell ref="AQ70:BF70"/>
    <mergeCell ref="AQ71:AR71"/>
    <mergeCell ref="AT71:AV71"/>
    <mergeCell ref="AW71:AY71"/>
    <mergeCell ref="AZ71:BB71"/>
    <mergeCell ref="BC71:BE71"/>
    <mergeCell ref="BF71:BF72"/>
    <mergeCell ref="CO71:CQ71"/>
    <mergeCell ref="CR71:CR72"/>
    <mergeCell ref="CS71:CS72"/>
    <mergeCell ref="CT71:CT72"/>
    <mergeCell ref="CZ71:DB71"/>
    <mergeCell ref="CC71:CC72"/>
    <mergeCell ref="CD71:CD72"/>
    <mergeCell ref="CE71:CE72"/>
    <mergeCell ref="DG71:DG72"/>
    <mergeCell ref="CZ70:DG70"/>
    <mergeCell ref="Y6:AC6"/>
    <mergeCell ref="Y7:AC7"/>
    <mergeCell ref="Y8:AC8"/>
    <mergeCell ref="Y9:AC9"/>
    <mergeCell ref="Y10:AC10"/>
    <mergeCell ref="Y11:AC11"/>
    <mergeCell ref="Y12:AC12"/>
    <mergeCell ref="Y13:AC13"/>
    <mergeCell ref="Y14:AC14"/>
    <mergeCell ref="Y15:AC15"/>
    <mergeCell ref="Y16:AC16"/>
    <mergeCell ref="Y17:AC17"/>
    <mergeCell ref="Y18:AC18"/>
    <mergeCell ref="Y19:AC19"/>
    <mergeCell ref="Y20:AC20"/>
    <mergeCell ref="Y21:AC21"/>
    <mergeCell ref="Y22:AC22"/>
    <mergeCell ref="Y23:AC23"/>
    <mergeCell ref="Y24:AC24"/>
    <mergeCell ref="Y25:AC25"/>
    <mergeCell ref="Y35:AC35"/>
    <mergeCell ref="Y36:AC36"/>
    <mergeCell ref="Y26:AC26"/>
    <mergeCell ref="EG70:EL70"/>
    <mergeCell ref="AZ42:BK42"/>
    <mergeCell ref="CK43:CK44"/>
    <mergeCell ref="CA43:CB43"/>
    <mergeCell ref="CC43:CD43"/>
    <mergeCell ref="BS43:BS44"/>
    <mergeCell ref="BT43:BT44"/>
    <mergeCell ref="BD43:BD44"/>
    <mergeCell ref="BE43:BE44"/>
    <mergeCell ref="BF43:BF44"/>
    <mergeCell ref="BW43:BW44"/>
    <mergeCell ref="BU43:BU44"/>
    <mergeCell ref="BV43:BV44"/>
    <mergeCell ref="CE43:CE44"/>
    <mergeCell ref="BX42:CE42"/>
    <mergeCell ref="CH43:CH44"/>
    <mergeCell ref="CI43:CI44"/>
    <mergeCell ref="CF43:CF44"/>
    <mergeCell ref="CG43:CG44"/>
    <mergeCell ref="CM70:CY70"/>
    <mergeCell ref="BG70:BN70"/>
    <mergeCell ref="BO70:BZ70"/>
    <mergeCell ref="CQ43:CQ44"/>
    <mergeCell ref="CO43:CO44"/>
    <mergeCell ref="CP43:CP44"/>
    <mergeCell ref="CT55:CW55"/>
    <mergeCell ref="CT56:CW56"/>
    <mergeCell ref="BQ43:BQ44"/>
    <mergeCell ref="BR43:BR44"/>
    <mergeCell ref="BC43:BC44"/>
    <mergeCell ref="BG43:BJ43"/>
    <mergeCell ref="BK43:BK44"/>
    <mergeCell ref="BL43:BL44"/>
    <mergeCell ref="BM43:BO43"/>
    <mergeCell ref="CM43:CM44"/>
    <mergeCell ref="BP43:BP44"/>
    <mergeCell ref="A62:C62"/>
    <mergeCell ref="A45:C45"/>
    <mergeCell ref="A41:D43"/>
    <mergeCell ref="A44:D44"/>
    <mergeCell ref="L43:L44"/>
    <mergeCell ref="E42:L42"/>
    <mergeCell ref="M43:M44"/>
    <mergeCell ref="R43:R44"/>
    <mergeCell ref="F43:F44"/>
    <mergeCell ref="G43:G44"/>
    <mergeCell ref="H43:H44"/>
    <mergeCell ref="I43:I44"/>
    <mergeCell ref="J43:J44"/>
    <mergeCell ref="K43:K44"/>
    <mergeCell ref="A57:C57"/>
    <mergeCell ref="A58:C58"/>
    <mergeCell ref="A59:C59"/>
    <mergeCell ref="A53:C53"/>
    <mergeCell ref="A60:C60"/>
    <mergeCell ref="A61:C61"/>
    <mergeCell ref="M42:X42"/>
    <mergeCell ref="E41:CE41"/>
    <mergeCell ref="S43:S44"/>
    <mergeCell ref="N43:P43"/>
    <mergeCell ref="J1:J2"/>
    <mergeCell ref="K1:K2"/>
    <mergeCell ref="A46:C46"/>
    <mergeCell ref="A47:C47"/>
    <mergeCell ref="A48:C48"/>
    <mergeCell ref="A49:C49"/>
    <mergeCell ref="A50:C50"/>
    <mergeCell ref="A51:C51"/>
    <mergeCell ref="A52:C52"/>
    <mergeCell ref="E43:E44"/>
    <mergeCell ref="A87:C87"/>
    <mergeCell ref="A88:C88"/>
    <mergeCell ref="A89:C89"/>
    <mergeCell ref="A90:C90"/>
    <mergeCell ref="A91:C91"/>
    <mergeCell ref="H71:I71"/>
    <mergeCell ref="J71:K71"/>
    <mergeCell ref="R1:R2"/>
    <mergeCell ref="L1:L2"/>
    <mergeCell ref="A1:D1"/>
    <mergeCell ref="M1:M2"/>
    <mergeCell ref="N1:N2"/>
    <mergeCell ref="E1:E2"/>
    <mergeCell ref="F1:F2"/>
    <mergeCell ref="G1:G2"/>
    <mergeCell ref="H1:H2"/>
    <mergeCell ref="I1:I2"/>
    <mergeCell ref="O1:O2"/>
    <mergeCell ref="P1:P2"/>
    <mergeCell ref="Q1:Q2"/>
    <mergeCell ref="A63:C63"/>
    <mergeCell ref="A54:C54"/>
    <mergeCell ref="A55:C55"/>
    <mergeCell ref="A56:C56"/>
    <mergeCell ref="A86:C86"/>
    <mergeCell ref="A69:D71"/>
    <mergeCell ref="A72:D72"/>
    <mergeCell ref="A73:C73"/>
    <mergeCell ref="A74:C74"/>
    <mergeCell ref="A75:C75"/>
    <mergeCell ref="A76:C76"/>
    <mergeCell ref="A77:C77"/>
    <mergeCell ref="A78:C78"/>
    <mergeCell ref="A79:C79"/>
    <mergeCell ref="A85:C85"/>
    <mergeCell ref="A80:C80"/>
    <mergeCell ref="A81:C81"/>
    <mergeCell ref="A82:C82"/>
    <mergeCell ref="A83:C83"/>
    <mergeCell ref="A84:C84"/>
    <mergeCell ref="S1:S2"/>
    <mergeCell ref="T1:T2"/>
    <mergeCell ref="U1:U2"/>
    <mergeCell ref="V1:V2"/>
    <mergeCell ref="X1:X2"/>
    <mergeCell ref="Y1:AC2"/>
    <mergeCell ref="Y3:AC3"/>
    <mergeCell ref="Y4:AC4"/>
    <mergeCell ref="Y5:AC5"/>
    <mergeCell ref="W1:W2"/>
    <mergeCell ref="Y27:AC27"/>
    <mergeCell ref="Y28:AC28"/>
    <mergeCell ref="Y29:AC29"/>
    <mergeCell ref="Y30:AC30"/>
    <mergeCell ref="Y31:AC31"/>
    <mergeCell ref="Y32:AC32"/>
    <mergeCell ref="Y33:AC33"/>
    <mergeCell ref="Y34:AC34"/>
    <mergeCell ref="A96:D98"/>
    <mergeCell ref="E96:DG96"/>
    <mergeCell ref="AJ98:AL98"/>
    <mergeCell ref="AM98:AM99"/>
    <mergeCell ref="AN98:AN99"/>
    <mergeCell ref="AO98:AO99"/>
    <mergeCell ref="AP98:AP99"/>
    <mergeCell ref="AQ98:AR98"/>
    <mergeCell ref="AT98:AV98"/>
    <mergeCell ref="AW98:AY98"/>
    <mergeCell ref="AZ98:BB98"/>
    <mergeCell ref="BC98:BE98"/>
    <mergeCell ref="BF98:BF99"/>
    <mergeCell ref="BG98:BM98"/>
    <mergeCell ref="BO98:BQ98"/>
    <mergeCell ref="AS98:AS99"/>
    <mergeCell ref="ES96:ES99"/>
    <mergeCell ref="E97:S97"/>
    <mergeCell ref="T97:AP97"/>
    <mergeCell ref="AQ97:BF97"/>
    <mergeCell ref="BG97:BN97"/>
    <mergeCell ref="BO97:BZ97"/>
    <mergeCell ref="CA97:CL97"/>
    <mergeCell ref="CM97:CY97"/>
    <mergeCell ref="CZ97:DG97"/>
    <mergeCell ref="EG97:EL97"/>
    <mergeCell ref="EM97:ER97"/>
    <mergeCell ref="E98:G98"/>
    <mergeCell ref="H98:I98"/>
    <mergeCell ref="J98:K98"/>
    <mergeCell ref="L98:M98"/>
    <mergeCell ref="N98:P98"/>
    <mergeCell ref="Q98:Q99"/>
    <mergeCell ref="R98:R99"/>
    <mergeCell ref="S98:S99"/>
    <mergeCell ref="T98:W98"/>
    <mergeCell ref="X98:Z98"/>
    <mergeCell ref="AA98:AC98"/>
    <mergeCell ref="AD98:AF98"/>
    <mergeCell ref="AG98:AI98"/>
    <mergeCell ref="CE98:CE99"/>
    <mergeCell ref="CF98:CF99"/>
    <mergeCell ref="CG98:CG99"/>
    <mergeCell ref="CH98:CK98"/>
    <mergeCell ref="CL98:CL99"/>
    <mergeCell ref="CM98:CN98"/>
    <mergeCell ref="DH98:DK98"/>
    <mergeCell ref="CO98:CQ98"/>
    <mergeCell ref="CR98:CR99"/>
    <mergeCell ref="CS98:CS99"/>
    <mergeCell ref="CT98:CT99"/>
    <mergeCell ref="CU98:CU99"/>
    <mergeCell ref="CV98:CV99"/>
    <mergeCell ref="BT98:BT99"/>
    <mergeCell ref="BU98:BU99"/>
    <mergeCell ref="BV98:BV99"/>
    <mergeCell ref="BW98:BW99"/>
    <mergeCell ref="BX98:BX99"/>
    <mergeCell ref="BY98:BY99"/>
    <mergeCell ref="BZ98:BZ99"/>
    <mergeCell ref="CA98:CA99"/>
    <mergeCell ref="CD98:CD99"/>
    <mergeCell ref="BR98:BR99"/>
    <mergeCell ref="EQ98:EQ99"/>
    <mergeCell ref="ER98:ER99"/>
    <mergeCell ref="A99:D99"/>
    <mergeCell ref="DM98:DN98"/>
    <mergeCell ref="DO98:DO99"/>
    <mergeCell ref="DP98:ED98"/>
    <mergeCell ref="EE98:EE99"/>
    <mergeCell ref="EF98:EF99"/>
    <mergeCell ref="EG98:EI98"/>
    <mergeCell ref="EJ98:EK98"/>
    <mergeCell ref="CW98:CW99"/>
    <mergeCell ref="CX98:CX99"/>
    <mergeCell ref="CY98:CY99"/>
    <mergeCell ref="CZ98:DB98"/>
    <mergeCell ref="DC98:DD98"/>
    <mergeCell ref="DE98:DF98"/>
    <mergeCell ref="DG98:DG99"/>
    <mergeCell ref="EM98:EO98"/>
    <mergeCell ref="EP98:EP99"/>
    <mergeCell ref="CB98:CB99"/>
    <mergeCell ref="CC98:CC99"/>
    <mergeCell ref="EL98:EL99"/>
    <mergeCell ref="BS98:BS99"/>
  </mergeCells>
  <phoneticPr fontId="43" type="noConversion"/>
  <pageMargins left="0.70000000000000007" right="0.70000000000000007" top="0.75000000000000011" bottom="0.75000000000000011" header="0.30000000000000004" footer="0.30000000000000004"/>
  <pageSetup orientation="landscape" horizontalDpi="0" verticalDpi="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S55"/>
  <sheetViews>
    <sheetView topLeftCell="C1" workbookViewId="0">
      <selection activeCell="B11" sqref="B11"/>
    </sheetView>
  </sheetViews>
  <sheetFormatPr baseColWidth="10" defaultColWidth="11.42578125" defaultRowHeight="15"/>
  <cols>
    <col min="1" max="1" width="16.85546875" customWidth="1"/>
    <col min="2" max="2" width="21.7109375" customWidth="1"/>
    <col min="3" max="3" width="25.28515625" customWidth="1"/>
    <col min="4" max="4" width="16.85546875" customWidth="1"/>
    <col min="5" max="5" width="18" customWidth="1"/>
    <col min="6" max="6" width="16" customWidth="1"/>
    <col min="7" max="7" width="12.42578125" customWidth="1"/>
    <col min="8" max="8" width="15" customWidth="1"/>
    <col min="10" max="10" width="13.28515625" customWidth="1"/>
    <col min="11" max="11" width="17.28515625" customWidth="1"/>
    <col min="12" max="12" width="13.85546875" customWidth="1"/>
    <col min="13" max="13" width="13" customWidth="1"/>
    <col min="14" max="14" width="14.7109375" customWidth="1"/>
    <col min="15" max="15" width="15.28515625" customWidth="1"/>
    <col min="16" max="16" width="30.140625" customWidth="1"/>
    <col min="17" max="17" width="36.85546875" customWidth="1"/>
    <col min="18" max="18" width="51.7109375" customWidth="1"/>
    <col min="19" max="19" width="11.7109375" customWidth="1"/>
  </cols>
  <sheetData>
    <row r="1" spans="1:17" ht="33" customHeight="1">
      <c r="A1" s="717" t="s">
        <v>96</v>
      </c>
      <c r="B1" s="718"/>
      <c r="C1" s="718"/>
      <c r="D1" s="719"/>
      <c r="E1" s="673" t="s">
        <v>97</v>
      </c>
      <c r="F1" s="674"/>
      <c r="G1" s="674"/>
      <c r="H1" s="674"/>
      <c r="I1" s="674"/>
      <c r="J1" s="674"/>
      <c r="K1" s="674"/>
      <c r="L1" s="674"/>
      <c r="M1" s="674"/>
      <c r="N1" s="674"/>
      <c r="O1" s="675"/>
      <c r="P1" s="687" t="s">
        <v>98</v>
      </c>
      <c r="Q1" s="688"/>
    </row>
    <row r="2" spans="1:17" ht="27" customHeight="1">
      <c r="A2" s="720" t="s">
        <v>34</v>
      </c>
      <c r="B2" s="726" t="s">
        <v>75</v>
      </c>
      <c r="C2" s="722" t="s">
        <v>36</v>
      </c>
      <c r="D2" s="724" t="s">
        <v>37</v>
      </c>
      <c r="E2" s="682" t="str">
        <f>+'2.1, 2.2, 2.3 FIJO VOZ'!$S$11</f>
        <v>Costos de Personal indirectos</v>
      </c>
      <c r="F2" s="680" t="str">
        <f>+'2.1, 2.2, 2.3 FIJO VOZ'!$T$11</f>
        <v>Otros Mantenimientos</v>
      </c>
      <c r="G2" s="684" t="str">
        <f>+'2.1, 2.2, 2.3 FIJO VOZ'!$U$11</f>
        <v>Costos de Ventas</v>
      </c>
      <c r="H2" s="685"/>
      <c r="I2" s="685"/>
      <c r="J2" s="685"/>
      <c r="K2" s="686"/>
      <c r="L2" s="680" t="str">
        <f>+'2.1, 2.2, 2.3 FIJO VOZ'!$Z$11</f>
        <v>Costos Administrativos</v>
      </c>
      <c r="M2" s="680" t="str">
        <f>+'2.1, 2.2, 2.3 FIJO VOZ'!$AA$11</f>
        <v xml:space="preserve">Gastos por Provisiones </v>
      </c>
      <c r="N2" s="680" t="str">
        <f>+'2.1, 2.2, 2.3 FIJO VOZ'!$AB$11</f>
        <v>Gastos Depreciaciones y Amortizaciones Indirectos</v>
      </c>
      <c r="O2" s="678" t="str">
        <f>+'2.1, 2.2, 2.3 FIJO VOZ'!$AC$11</f>
        <v>Otros Indirectos</v>
      </c>
      <c r="P2" s="689"/>
      <c r="Q2" s="690"/>
    </row>
    <row r="3" spans="1:17" ht="44.1" customHeight="1" thickBot="1">
      <c r="A3" s="721"/>
      <c r="B3" s="727"/>
      <c r="C3" s="723"/>
      <c r="D3" s="725"/>
      <c r="E3" s="683"/>
      <c r="F3" s="681"/>
      <c r="G3" s="118" t="str">
        <f>+'2.1, 2.2, 2.3 FIJO VOZ'!$U$12</f>
        <v xml:space="preserve">Atención al Cliente </v>
      </c>
      <c r="H3" s="118" t="str">
        <f>+'2.1, 2.2, 2.3 FIJO VOZ'!$V$12</f>
        <v xml:space="preserve">Mercadeo y Publicidad </v>
      </c>
      <c r="I3" s="118" t="str">
        <f>+'2.1, 2.2, 2.3 FIJO VOZ'!$W$12</f>
        <v>Tarificación, Facturación, Recaudo</v>
      </c>
      <c r="J3" s="118" t="str">
        <f>+'2.1, 2.2, 2.3 FIJO VOZ'!$X$12</f>
        <v>Tasas Indirectas</v>
      </c>
      <c r="K3" s="118" t="str">
        <f>+'2.1, 2.2, 2.3 FIJO VOZ'!$Y$12</f>
        <v>Otros (Costos de Ventas)</v>
      </c>
      <c r="L3" s="681"/>
      <c r="M3" s="681"/>
      <c r="N3" s="681"/>
      <c r="O3" s="679"/>
      <c r="P3" s="691"/>
      <c r="Q3" s="692"/>
    </row>
    <row r="4" spans="1:17" s="84" customFormat="1" ht="15.95" customHeight="1">
      <c r="A4" s="111"/>
      <c r="B4" s="103"/>
      <c r="C4" s="103"/>
      <c r="D4" s="92"/>
      <c r="E4" s="91"/>
      <c r="F4" s="91"/>
      <c r="G4" s="91"/>
      <c r="H4" s="91"/>
      <c r="I4" s="91"/>
      <c r="J4" s="91"/>
      <c r="K4" s="91"/>
      <c r="L4" s="91"/>
      <c r="M4" s="91"/>
      <c r="N4" s="91"/>
      <c r="O4" s="91"/>
      <c r="P4" s="687"/>
      <c r="Q4" s="688"/>
    </row>
    <row r="5" spans="1:17" s="84" customFormat="1">
      <c r="A5" s="81"/>
      <c r="B5"/>
      <c r="C5"/>
      <c r="D5" s="82"/>
      <c r="P5" s="676"/>
      <c r="Q5" s="677"/>
    </row>
    <row r="6" spans="1:17" s="84" customFormat="1">
      <c r="A6" s="81"/>
      <c r="B6"/>
      <c r="C6"/>
      <c r="D6" s="82"/>
      <c r="P6" s="676"/>
      <c r="Q6" s="677"/>
    </row>
    <row r="7" spans="1:17" s="84" customFormat="1">
      <c r="A7" s="81"/>
      <c r="B7"/>
      <c r="C7"/>
      <c r="D7" s="82"/>
      <c r="P7" s="676"/>
      <c r="Q7" s="677"/>
    </row>
    <row r="8" spans="1:17" s="84" customFormat="1">
      <c r="A8" s="81"/>
      <c r="B8"/>
      <c r="C8"/>
      <c r="D8" s="82"/>
      <c r="P8" s="429"/>
      <c r="Q8" s="430"/>
    </row>
    <row r="9" spans="1:17" s="84" customFormat="1">
      <c r="A9" s="81"/>
      <c r="B9"/>
      <c r="C9"/>
      <c r="D9" s="82"/>
      <c r="P9" s="676"/>
      <c r="Q9" s="677"/>
    </row>
    <row r="10" spans="1:17" s="84" customFormat="1">
      <c r="A10" s="81"/>
      <c r="B10"/>
      <c r="C10"/>
      <c r="D10" s="82"/>
      <c r="P10" s="676"/>
      <c r="Q10" s="677"/>
    </row>
    <row r="11" spans="1:17" s="84" customFormat="1">
      <c r="A11" s="81"/>
      <c r="B11"/>
      <c r="C11"/>
      <c r="D11" s="82"/>
      <c r="P11" s="676"/>
      <c r="Q11" s="677"/>
    </row>
    <row r="12" spans="1:17" s="84" customFormat="1">
      <c r="A12" s="81"/>
      <c r="B12"/>
      <c r="C12"/>
      <c r="D12" s="82"/>
      <c r="P12" s="676"/>
      <c r="Q12" s="677"/>
    </row>
    <row r="13" spans="1:17" s="84" customFormat="1">
      <c r="A13" s="81"/>
      <c r="B13"/>
      <c r="C13"/>
      <c r="D13" s="82"/>
      <c r="P13" s="676"/>
      <c r="Q13" s="677"/>
    </row>
    <row r="14" spans="1:17" s="84" customFormat="1">
      <c r="A14" s="81"/>
      <c r="B14"/>
      <c r="C14"/>
      <c r="D14" s="82"/>
      <c r="P14" s="676"/>
      <c r="Q14" s="677"/>
    </row>
    <row r="15" spans="1:17" s="84" customFormat="1">
      <c r="A15" s="81"/>
      <c r="B15"/>
      <c r="C15"/>
      <c r="D15" s="82"/>
      <c r="P15" s="676"/>
      <c r="Q15" s="677"/>
    </row>
    <row r="16" spans="1:17" s="84" customFormat="1">
      <c r="A16" s="81"/>
      <c r="B16"/>
      <c r="D16" s="82"/>
      <c r="P16" s="676"/>
      <c r="Q16" s="677"/>
    </row>
    <row r="17" spans="1:17" s="84" customFormat="1">
      <c r="A17" s="81"/>
      <c r="B17"/>
      <c r="D17" s="82"/>
      <c r="P17" s="676"/>
      <c r="Q17" s="677"/>
    </row>
    <row r="18" spans="1:17" s="84" customFormat="1">
      <c r="A18" s="81"/>
      <c r="B18"/>
      <c r="D18" s="82"/>
      <c r="P18" s="676"/>
      <c r="Q18" s="677"/>
    </row>
    <row r="19" spans="1:17" s="84" customFormat="1">
      <c r="A19" s="81"/>
      <c r="B19"/>
      <c r="D19" s="82"/>
      <c r="P19" s="676"/>
      <c r="Q19" s="677"/>
    </row>
    <row r="20" spans="1:17" s="84" customFormat="1">
      <c r="A20" s="81"/>
      <c r="B20"/>
      <c r="D20" s="82"/>
      <c r="P20" s="676"/>
      <c r="Q20" s="677"/>
    </row>
    <row r="21" spans="1:17" s="84" customFormat="1">
      <c r="A21" s="81"/>
      <c r="B21"/>
      <c r="D21" s="82"/>
      <c r="P21" s="676"/>
      <c r="Q21" s="677"/>
    </row>
    <row r="22" spans="1:17" s="84" customFormat="1">
      <c r="A22" s="81"/>
      <c r="B22"/>
      <c r="D22" s="82"/>
      <c r="P22" s="676"/>
      <c r="Q22" s="677"/>
    </row>
    <row r="23" spans="1:17" s="84" customFormat="1">
      <c r="A23" s="81"/>
      <c r="B23"/>
      <c r="D23" s="82"/>
      <c r="P23" s="676"/>
      <c r="Q23" s="677"/>
    </row>
    <row r="24" spans="1:17" s="84" customFormat="1">
      <c r="A24" s="81"/>
      <c r="B24"/>
      <c r="D24" s="82"/>
      <c r="P24" s="676"/>
      <c r="Q24" s="677"/>
    </row>
    <row r="25" spans="1:17" s="84" customFormat="1">
      <c r="A25" s="81"/>
      <c r="B25"/>
      <c r="D25" s="82"/>
      <c r="P25" s="676"/>
      <c r="Q25" s="677"/>
    </row>
    <row r="26" spans="1:17" s="84" customFormat="1">
      <c r="A26" s="81"/>
      <c r="B26"/>
      <c r="D26" s="82"/>
      <c r="P26" s="676"/>
      <c r="Q26" s="677"/>
    </row>
    <row r="27" spans="1:17" s="84" customFormat="1">
      <c r="A27" s="81"/>
      <c r="B27"/>
      <c r="D27" s="82"/>
      <c r="P27" s="676"/>
      <c r="Q27" s="677"/>
    </row>
    <row r="28" spans="1:17" s="84" customFormat="1">
      <c r="A28" s="81"/>
      <c r="B28"/>
      <c r="D28" s="82"/>
      <c r="P28" s="676"/>
      <c r="Q28" s="677"/>
    </row>
    <row r="29" spans="1:17" s="84" customFormat="1">
      <c r="A29" s="81"/>
      <c r="B29"/>
      <c r="D29" s="82"/>
      <c r="P29" s="676"/>
      <c r="Q29" s="677"/>
    </row>
    <row r="30" spans="1:17" s="84" customFormat="1">
      <c r="A30" s="83"/>
      <c r="D30" s="82"/>
      <c r="P30" s="676"/>
      <c r="Q30" s="677"/>
    </row>
    <row r="31" spans="1:17" s="84" customFormat="1">
      <c r="A31" s="83"/>
      <c r="D31" s="82"/>
      <c r="P31" s="676"/>
      <c r="Q31" s="677"/>
    </row>
    <row r="32" spans="1:17">
      <c r="A32" s="81"/>
      <c r="D32" s="104"/>
      <c r="P32" s="676"/>
      <c r="Q32" s="677"/>
    </row>
    <row r="33" spans="1:19" ht="15.75" thickBot="1">
      <c r="A33" s="85"/>
      <c r="B33" s="86"/>
      <c r="C33" s="86"/>
      <c r="D33" s="105"/>
      <c r="E33" s="86"/>
      <c r="F33" s="86"/>
      <c r="G33" s="86"/>
      <c r="H33" s="86"/>
      <c r="I33" s="86"/>
      <c r="J33" s="86"/>
      <c r="K33" s="86"/>
      <c r="L33" s="86"/>
      <c r="M33" s="86"/>
      <c r="N33" s="86"/>
      <c r="O33" s="86"/>
      <c r="P33" s="715"/>
      <c r="Q33" s="716"/>
    </row>
    <row r="34" spans="1:19" ht="15.75" thickBot="1">
      <c r="A34" s="97" t="s">
        <v>99</v>
      </c>
      <c r="B34" s="95"/>
      <c r="C34" s="95"/>
      <c r="D34" s="96">
        <f t="shared" ref="D34:O34" si="0">SUM(D4:D33)</f>
        <v>0</v>
      </c>
      <c r="E34" s="96">
        <f t="shared" si="0"/>
        <v>0</v>
      </c>
      <c r="F34" s="96">
        <f t="shared" si="0"/>
        <v>0</v>
      </c>
      <c r="G34" s="96">
        <f t="shared" si="0"/>
        <v>0</v>
      </c>
      <c r="H34" s="96">
        <f t="shared" si="0"/>
        <v>0</v>
      </c>
      <c r="I34" s="96">
        <f t="shared" si="0"/>
        <v>0</v>
      </c>
      <c r="J34" s="96">
        <f t="shared" si="0"/>
        <v>0</v>
      </c>
      <c r="K34" s="96">
        <f t="shared" si="0"/>
        <v>0</v>
      </c>
      <c r="L34" s="96">
        <f t="shared" si="0"/>
        <v>0</v>
      </c>
      <c r="M34" s="96">
        <f t="shared" si="0"/>
        <v>0</v>
      </c>
      <c r="N34" s="96">
        <f t="shared" si="0"/>
        <v>0</v>
      </c>
      <c r="O34" s="98">
        <f t="shared" si="0"/>
        <v>0</v>
      </c>
    </row>
    <row r="35" spans="1:19">
      <c r="D35" s="80" t="str">
        <f>IF(D34=SUM(E34:O34),"o.k","ERROR SUMA")</f>
        <v>o.k</v>
      </c>
    </row>
    <row r="36" spans="1:19" ht="15" customHeight="1" thickBot="1">
      <c r="A36" s="1" t="s">
        <v>77</v>
      </c>
      <c r="E36" s="84"/>
      <c r="F36" s="84"/>
      <c r="G36" s="84"/>
      <c r="H36" s="84"/>
      <c r="I36" s="84"/>
      <c r="J36" s="84"/>
      <c r="K36" s="84"/>
      <c r="L36" s="84"/>
      <c r="M36" s="84"/>
      <c r="N36" s="84"/>
      <c r="O36" s="84"/>
      <c r="P36" s="84"/>
      <c r="Q36" s="84"/>
      <c r="R36" s="428"/>
    </row>
    <row r="37" spans="1:19" ht="29.1" customHeight="1">
      <c r="A37" s="702" t="s">
        <v>100</v>
      </c>
      <c r="B37" s="703"/>
      <c r="C37" s="703"/>
      <c r="D37" s="704"/>
      <c r="E37" s="693" t="str">
        <f>+D2</f>
        <v>Valor Contable</v>
      </c>
      <c r="F37" s="711" t="s">
        <v>101</v>
      </c>
      <c r="G37" s="711"/>
      <c r="H37" s="711"/>
      <c r="I37" s="711"/>
      <c r="J37" s="711"/>
      <c r="K37" s="711"/>
      <c r="L37" s="711"/>
      <c r="M37" s="711"/>
      <c r="N37" s="711"/>
      <c r="O37" s="711"/>
      <c r="P37" s="711"/>
      <c r="Q37" s="712"/>
      <c r="R37" s="699" t="s">
        <v>51</v>
      </c>
    </row>
    <row r="38" spans="1:19">
      <c r="A38" s="705"/>
      <c r="B38" s="706"/>
      <c r="C38" s="706"/>
      <c r="D38" s="707"/>
      <c r="E38" s="694"/>
      <c r="F38" s="713" t="s">
        <v>102</v>
      </c>
      <c r="G38" s="713"/>
      <c r="H38" s="713"/>
      <c r="I38" s="713"/>
      <c r="J38" s="713"/>
      <c r="K38" s="713"/>
      <c r="L38" s="713"/>
      <c r="M38" s="714"/>
      <c r="N38" s="696" t="s">
        <v>103</v>
      </c>
      <c r="O38" s="697"/>
      <c r="P38" s="697"/>
      <c r="Q38" s="698"/>
      <c r="R38" s="700"/>
    </row>
    <row r="39" spans="1:19" s="54" customFormat="1" ht="35.1" customHeight="1" thickBot="1">
      <c r="A39" s="708"/>
      <c r="B39" s="709"/>
      <c r="C39" s="709"/>
      <c r="D39" s="710"/>
      <c r="E39" s="695"/>
      <c r="F39" s="356" t="str">
        <f>+'1.2 Cont. Costos Directos'!E42</f>
        <v>FIJO VOZ</v>
      </c>
      <c r="G39" s="110" t="str">
        <f>+'1.2 Cont. Costos Directos'!M42</f>
        <v>MOVIL VOZ</v>
      </c>
      <c r="H39" s="110" t="str">
        <f>+'1.2 Cont. Costos Directos'!Y42</f>
        <v>LARGA DISTANCIA</v>
      </c>
      <c r="I39" s="110" t="str">
        <f>+'1.2 Cont. Costos Directos'!AF42</f>
        <v>INTERNET FIJO</v>
      </c>
      <c r="J39" s="110" t="str">
        <f>+'1.2 Cont. Costos Directos'!AN42</f>
        <v>INTERNET MOVIL</v>
      </c>
      <c r="K39" s="110" t="str">
        <f>+'1.2 Cont. Costos Directos'!AZ42</f>
        <v>TELEVISION POR SUSCRIPCION</v>
      </c>
      <c r="L39" s="110" t="str">
        <f>+'1.2 Cont. Costos Directos'!BL42</f>
        <v>MENSAJERÍA SMS</v>
      </c>
      <c r="M39" s="110" t="str">
        <f>+'1.2 Cont. Costos Directos'!BX42</f>
        <v>EQUIPOS</v>
      </c>
      <c r="N39" s="147" t="str">
        <f>+'1.2 Cont. Costos Directos'!CF42</f>
        <v>FIJO MAYORISTA</v>
      </c>
      <c r="O39" s="147" t="str">
        <f>+'1.2 Cont. Costos Directos'!CJ42</f>
        <v>MOVIL MAYORISTA</v>
      </c>
      <c r="P39" s="147" t="str">
        <f>+'1.2 Cont. Costos Directos'!CM42</f>
        <v>LD MAYORISTA</v>
      </c>
      <c r="Q39" s="148" t="str">
        <f>+'1.2 Cont. Costos Directos'!CP42</f>
        <v>PORTADOR</v>
      </c>
      <c r="R39" s="701"/>
    </row>
    <row r="40" spans="1:19">
      <c r="A40" s="396" t="str">
        <f>+E2</f>
        <v>Costos de Personal indirectos</v>
      </c>
      <c r="B40" s="397"/>
      <c r="C40" s="398"/>
      <c r="D40" s="399"/>
      <c r="E40" s="400">
        <f>+E34</f>
        <v>0</v>
      </c>
      <c r="F40" s="134"/>
      <c r="G40" s="134"/>
      <c r="H40" s="134"/>
      <c r="I40" s="134"/>
      <c r="J40" s="134"/>
      <c r="K40" s="134"/>
      <c r="L40" s="134"/>
      <c r="M40" s="134"/>
      <c r="N40" s="134"/>
      <c r="O40" s="134"/>
      <c r="P40" s="134"/>
      <c r="Q40" s="134"/>
      <c r="R40" s="106"/>
      <c r="S40" s="269" t="str">
        <f>IF(E40=SUM(F40:Q40),"OK Driver","Revisar porcentaje")</f>
        <v>OK Driver</v>
      </c>
    </row>
    <row r="41" spans="1:19">
      <c r="A41" s="401" t="str">
        <f>+F2</f>
        <v>Otros Mantenimientos</v>
      </c>
      <c r="B41" s="402"/>
      <c r="C41" s="403"/>
      <c r="D41" s="404"/>
      <c r="E41" s="405">
        <f>+F34</f>
        <v>0</v>
      </c>
      <c r="F41" s="137"/>
      <c r="G41" s="137"/>
      <c r="H41" s="137"/>
      <c r="I41" s="137"/>
      <c r="J41" s="137"/>
      <c r="K41" s="137"/>
      <c r="L41" s="137"/>
      <c r="M41" s="137"/>
      <c r="N41" s="137"/>
      <c r="O41" s="137"/>
      <c r="P41" s="137"/>
      <c r="Q41" s="137"/>
      <c r="R41" s="107"/>
      <c r="S41" s="269" t="str">
        <f t="shared" ref="S41:S50" si="1">IF(E41=SUM(F41:Q41),"OK Driver","Revisar porcentaje")</f>
        <v>OK Driver</v>
      </c>
    </row>
    <row r="42" spans="1:19">
      <c r="A42" s="401" t="str">
        <f>CONCATENATE(G2," (",G3,")")</f>
        <v>Costos de Ventas (Atención al Cliente )</v>
      </c>
      <c r="B42" s="402"/>
      <c r="C42" s="403"/>
      <c r="D42" s="404"/>
      <c r="E42" s="405">
        <f>+G34</f>
        <v>0</v>
      </c>
      <c r="F42" s="137"/>
      <c r="G42" s="137"/>
      <c r="H42" s="137"/>
      <c r="I42" s="137"/>
      <c r="J42" s="137"/>
      <c r="K42" s="137"/>
      <c r="L42" s="137"/>
      <c r="M42" s="137"/>
      <c r="N42" s="137"/>
      <c r="O42" s="137"/>
      <c r="P42" s="137"/>
      <c r="Q42" s="137"/>
      <c r="R42" s="107"/>
      <c r="S42" s="269" t="str">
        <f t="shared" si="1"/>
        <v>OK Driver</v>
      </c>
    </row>
    <row r="43" spans="1:19">
      <c r="A43" s="401" t="str">
        <f>CONCATENATE(G2," (",H3,")")</f>
        <v>Costos de Ventas (Mercadeo y Publicidad )</v>
      </c>
      <c r="B43" s="402"/>
      <c r="C43" s="403"/>
      <c r="D43" s="404"/>
      <c r="E43" s="405">
        <f>+H34</f>
        <v>0</v>
      </c>
      <c r="F43" s="137"/>
      <c r="G43" s="137"/>
      <c r="H43" s="137"/>
      <c r="I43" s="137"/>
      <c r="J43" s="137"/>
      <c r="K43" s="137"/>
      <c r="L43" s="137"/>
      <c r="M43" s="137"/>
      <c r="N43" s="137"/>
      <c r="O43" s="137"/>
      <c r="P43" s="137"/>
      <c r="Q43" s="137"/>
      <c r="R43" s="107"/>
      <c r="S43" s="269" t="str">
        <f t="shared" si="1"/>
        <v>OK Driver</v>
      </c>
    </row>
    <row r="44" spans="1:19">
      <c r="A44" s="401" t="str">
        <f>CONCATENATE(G2," (",I3,")")</f>
        <v>Costos de Ventas (Tarificación, Facturación, Recaudo)</v>
      </c>
      <c r="B44" s="402"/>
      <c r="C44" s="403"/>
      <c r="D44" s="404"/>
      <c r="E44" s="405">
        <f>+I34</f>
        <v>0</v>
      </c>
      <c r="F44" s="137"/>
      <c r="G44" s="137"/>
      <c r="H44" s="137"/>
      <c r="I44" s="137"/>
      <c r="J44" s="137"/>
      <c r="K44" s="137"/>
      <c r="L44" s="137"/>
      <c r="M44" s="137"/>
      <c r="N44" s="137"/>
      <c r="O44" s="137"/>
      <c r="P44" s="137"/>
      <c r="Q44" s="137"/>
      <c r="R44" s="107"/>
      <c r="S44" s="269" t="str">
        <f t="shared" si="1"/>
        <v>OK Driver</v>
      </c>
    </row>
    <row r="45" spans="1:19">
      <c r="A45" s="401" t="str">
        <f>CONCATENATE(G2," (",J3,")")</f>
        <v>Costos de Ventas (Tasas Indirectas)</v>
      </c>
      <c r="B45" s="402"/>
      <c r="C45" s="403"/>
      <c r="D45" s="404"/>
      <c r="E45" s="405">
        <f>+J34</f>
        <v>0</v>
      </c>
      <c r="F45" s="137"/>
      <c r="G45" s="137"/>
      <c r="H45" s="137"/>
      <c r="I45" s="137"/>
      <c r="J45" s="137"/>
      <c r="K45" s="137"/>
      <c r="L45" s="137"/>
      <c r="M45" s="137"/>
      <c r="N45" s="137"/>
      <c r="O45" s="137"/>
      <c r="P45" s="137"/>
      <c r="Q45" s="137"/>
      <c r="R45" s="107"/>
      <c r="S45" s="269" t="str">
        <f t="shared" si="1"/>
        <v>OK Driver</v>
      </c>
    </row>
    <row r="46" spans="1:19">
      <c r="A46" s="401" t="str">
        <f>CONCATENATE(G2," (",K3,")")</f>
        <v>Costos de Ventas (Otros (Costos de Ventas))</v>
      </c>
      <c r="B46" s="402"/>
      <c r="C46" s="403"/>
      <c r="D46" s="404"/>
      <c r="E46" s="405">
        <f>+K34</f>
        <v>0</v>
      </c>
      <c r="F46" s="137"/>
      <c r="G46" s="137"/>
      <c r="H46" s="137"/>
      <c r="I46" s="137"/>
      <c r="J46" s="137"/>
      <c r="K46" s="137"/>
      <c r="L46" s="137"/>
      <c r="M46" s="137"/>
      <c r="N46" s="137"/>
      <c r="O46" s="137"/>
      <c r="P46" s="137"/>
      <c r="Q46" s="137"/>
      <c r="R46" s="107"/>
      <c r="S46" s="269" t="str">
        <f t="shared" si="1"/>
        <v>OK Driver</v>
      </c>
    </row>
    <row r="47" spans="1:19">
      <c r="A47" s="401" t="str">
        <f>+L2</f>
        <v>Costos Administrativos</v>
      </c>
      <c r="B47" s="402"/>
      <c r="C47" s="403"/>
      <c r="D47" s="404"/>
      <c r="E47" s="405">
        <f>+L34</f>
        <v>0</v>
      </c>
      <c r="F47" s="137"/>
      <c r="G47" s="137"/>
      <c r="H47" s="137"/>
      <c r="I47" s="137"/>
      <c r="J47" s="137"/>
      <c r="K47" s="137"/>
      <c r="L47" s="137"/>
      <c r="M47" s="137"/>
      <c r="N47" s="137"/>
      <c r="O47" s="137"/>
      <c r="P47" s="137"/>
      <c r="Q47" s="137"/>
      <c r="R47" s="107"/>
      <c r="S47" s="269" t="str">
        <f t="shared" si="1"/>
        <v>OK Driver</v>
      </c>
    </row>
    <row r="48" spans="1:19">
      <c r="A48" s="401" t="str">
        <f>+M2</f>
        <v xml:space="preserve">Gastos por Provisiones </v>
      </c>
      <c r="B48" s="402"/>
      <c r="C48" s="403"/>
      <c r="D48" s="404"/>
      <c r="E48" s="405">
        <f>+M34</f>
        <v>0</v>
      </c>
      <c r="F48" s="137"/>
      <c r="G48" s="137"/>
      <c r="H48" s="137"/>
      <c r="I48" s="137"/>
      <c r="J48" s="137"/>
      <c r="K48" s="137"/>
      <c r="L48" s="137"/>
      <c r="M48" s="137"/>
      <c r="N48" s="137"/>
      <c r="O48" s="137"/>
      <c r="P48" s="137"/>
      <c r="Q48" s="137"/>
      <c r="R48" s="107"/>
      <c r="S48" s="269" t="str">
        <f t="shared" si="1"/>
        <v>OK Driver</v>
      </c>
    </row>
    <row r="49" spans="1:19">
      <c r="A49" s="401" t="str">
        <f>+N2</f>
        <v>Gastos Depreciaciones y Amortizaciones Indirectos</v>
      </c>
      <c r="B49" s="402"/>
      <c r="C49" s="403"/>
      <c r="D49" s="404"/>
      <c r="E49" s="405">
        <f>+N34</f>
        <v>0</v>
      </c>
      <c r="F49" s="137"/>
      <c r="G49" s="137"/>
      <c r="H49" s="137"/>
      <c r="I49" s="137"/>
      <c r="J49" s="137"/>
      <c r="K49" s="137"/>
      <c r="L49" s="137"/>
      <c r="M49" s="137"/>
      <c r="N49" s="137"/>
      <c r="O49" s="137"/>
      <c r="P49" s="137"/>
      <c r="Q49" s="137"/>
      <c r="R49" s="107"/>
      <c r="S49" s="269" t="str">
        <f t="shared" si="1"/>
        <v>OK Driver</v>
      </c>
    </row>
    <row r="50" spans="1:19" ht="15.75" thickBot="1">
      <c r="A50" s="406" t="str">
        <f>+O2</f>
        <v>Otros Indirectos</v>
      </c>
      <c r="B50" s="407"/>
      <c r="C50" s="408"/>
      <c r="D50" s="409"/>
      <c r="E50" s="410">
        <f>+O34</f>
        <v>0</v>
      </c>
      <c r="F50" s="178"/>
      <c r="G50" s="178"/>
      <c r="H50" s="178"/>
      <c r="I50" s="178"/>
      <c r="J50" s="178"/>
      <c r="K50" s="178"/>
      <c r="L50" s="178"/>
      <c r="M50" s="178"/>
      <c r="N50" s="178"/>
      <c r="O50" s="178"/>
      <c r="P50" s="178"/>
      <c r="Q50" s="178"/>
      <c r="R50" s="394"/>
      <c r="S50" s="269" t="str">
        <f t="shared" si="1"/>
        <v>OK Driver</v>
      </c>
    </row>
    <row r="51" spans="1:19">
      <c r="E51" s="84">
        <f>SUM(E40:E50)</f>
        <v>0</v>
      </c>
      <c r="F51" s="84" t="str">
        <f>IF(SUM(F40:Q50)=E51,"O.K","Diligenciar")</f>
        <v>O.K</v>
      </c>
      <c r="G51" s="84"/>
      <c r="H51" s="84"/>
      <c r="I51" s="84"/>
      <c r="J51" s="84"/>
      <c r="K51" s="84"/>
      <c r="L51" s="84"/>
      <c r="M51" s="84"/>
      <c r="N51" s="84"/>
      <c r="O51" s="84"/>
      <c r="P51" s="84"/>
      <c r="Q51" s="84"/>
    </row>
    <row r="52" spans="1:19">
      <c r="E52" s="93" t="str">
        <f>IF(E51=D34,"O.K.","ERROR EN TOTAL")</f>
        <v>O.K.</v>
      </c>
      <c r="F52" s="84"/>
      <c r="G52" s="84"/>
      <c r="H52" s="84"/>
      <c r="I52" s="84"/>
      <c r="J52" s="84"/>
      <c r="K52" s="84"/>
      <c r="L52" s="84"/>
      <c r="M52" s="84"/>
      <c r="N52" s="84"/>
      <c r="O52" s="84"/>
      <c r="P52" s="84"/>
      <c r="Q52" s="84"/>
    </row>
    <row r="54" spans="1:19">
      <c r="F54" s="395"/>
      <c r="G54" s="395"/>
      <c r="H54" s="395"/>
      <c r="I54" s="395"/>
      <c r="J54" s="395"/>
      <c r="K54" s="395"/>
      <c r="L54" s="395"/>
      <c r="M54" s="395"/>
      <c r="N54" s="395"/>
      <c r="O54" s="395"/>
      <c r="P54" s="395"/>
      <c r="Q54" s="395"/>
      <c r="R54" s="395"/>
    </row>
    <row r="55" spans="1:19">
      <c r="F55" s="395"/>
      <c r="G55" s="395"/>
      <c r="H55" s="395"/>
      <c r="I55" s="395"/>
      <c r="J55" s="395"/>
      <c r="K55" s="395"/>
      <c r="L55" s="395"/>
      <c r="M55" s="395"/>
      <c r="N55" s="395"/>
      <c r="O55" s="395"/>
      <c r="P55" s="395"/>
      <c r="Q55" s="395"/>
      <c r="R55" s="395"/>
    </row>
  </sheetData>
  <mergeCells count="49">
    <mergeCell ref="A1:D1"/>
    <mergeCell ref="A2:A3"/>
    <mergeCell ref="C2:C3"/>
    <mergeCell ref="D2:D3"/>
    <mergeCell ref="B2:B3"/>
    <mergeCell ref="A37:D39"/>
    <mergeCell ref="F37:Q37"/>
    <mergeCell ref="F38:M38"/>
    <mergeCell ref="P17:Q17"/>
    <mergeCell ref="P18:Q18"/>
    <mergeCell ref="P19:Q19"/>
    <mergeCell ref="P20:Q20"/>
    <mergeCell ref="P21:Q21"/>
    <mergeCell ref="P32:Q32"/>
    <mergeCell ref="P33:Q33"/>
    <mergeCell ref="P22:Q22"/>
    <mergeCell ref="P23:Q23"/>
    <mergeCell ref="P28:Q28"/>
    <mergeCell ref="R37:R39"/>
    <mergeCell ref="P29:Q29"/>
    <mergeCell ref="P30:Q30"/>
    <mergeCell ref="P31:Q31"/>
    <mergeCell ref="P25:Q25"/>
    <mergeCell ref="P26:Q26"/>
    <mergeCell ref="P27:Q27"/>
    <mergeCell ref="P10:Q10"/>
    <mergeCell ref="P11:Q11"/>
    <mergeCell ref="P16:Q16"/>
    <mergeCell ref="E37:E39"/>
    <mergeCell ref="N38:Q38"/>
    <mergeCell ref="P12:Q12"/>
    <mergeCell ref="P13:Q13"/>
    <mergeCell ref="P14:Q14"/>
    <mergeCell ref="P15:Q15"/>
    <mergeCell ref="P24:Q24"/>
    <mergeCell ref="E1:O1"/>
    <mergeCell ref="P6:Q6"/>
    <mergeCell ref="P7:Q7"/>
    <mergeCell ref="P9:Q9"/>
    <mergeCell ref="O2:O3"/>
    <mergeCell ref="F2:F3"/>
    <mergeCell ref="M2:M3"/>
    <mergeCell ref="E2:E3"/>
    <mergeCell ref="N2:N3"/>
    <mergeCell ref="G2:K2"/>
    <mergeCell ref="L2:L3"/>
    <mergeCell ref="P1:Q3"/>
    <mergeCell ref="P4:Q4"/>
    <mergeCell ref="P5:Q5"/>
  </mergeCells>
  <pageMargins left="0.7" right="0.7" top="0.75" bottom="0.75" header="0.3" footer="0.3"/>
  <pageSetup orientation="portrait" horizontalDpi="0"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N81"/>
  <sheetViews>
    <sheetView showGridLines="0" zoomScale="125" workbookViewId="0">
      <selection activeCell="F36" sqref="F36"/>
    </sheetView>
  </sheetViews>
  <sheetFormatPr baseColWidth="10" defaultColWidth="10.85546875" defaultRowHeight="12"/>
  <cols>
    <col min="1" max="1" width="47.42578125" style="2" bestFit="1" customWidth="1"/>
    <col min="2" max="2" width="18.42578125" style="2" customWidth="1"/>
    <col min="3" max="3" width="18.7109375" style="2" customWidth="1"/>
    <col min="4" max="4" width="17" style="2" customWidth="1"/>
    <col min="5" max="5" width="17.85546875" style="2" customWidth="1"/>
    <col min="6" max="6" width="19.85546875" style="2" customWidth="1"/>
    <col min="7" max="12" width="15.140625" style="2" customWidth="1"/>
    <col min="13" max="13" width="16.85546875" style="2" customWidth="1"/>
    <col min="14" max="14" width="66" style="2" customWidth="1"/>
    <col min="15" max="16384" width="10.85546875" style="2"/>
  </cols>
  <sheetData>
    <row r="1" spans="1:6">
      <c r="A1" s="728" t="s">
        <v>104</v>
      </c>
      <c r="B1" s="728"/>
      <c r="C1" s="728"/>
      <c r="D1" s="728"/>
      <c r="E1" s="728"/>
      <c r="F1" s="728"/>
    </row>
    <row r="2" spans="1:6" ht="6.75" customHeight="1" thickBot="1">
      <c r="A2" s="22"/>
    </row>
    <row r="3" spans="1:6" ht="26.25" customHeight="1">
      <c r="A3" s="360" t="s">
        <v>105</v>
      </c>
      <c r="B3" s="361" t="s">
        <v>106</v>
      </c>
      <c r="C3" s="362" t="s">
        <v>107</v>
      </c>
      <c r="D3" s="362" t="s">
        <v>108</v>
      </c>
      <c r="E3" s="362" t="s">
        <v>109</v>
      </c>
      <c r="F3" s="363" t="s">
        <v>110</v>
      </c>
    </row>
    <row r="4" spans="1:6">
      <c r="A4" s="364" t="s">
        <v>111</v>
      </c>
      <c r="B4" s="202">
        <f>SUM(B5:B8)</f>
        <v>0</v>
      </c>
      <c r="C4" s="202">
        <f t="shared" ref="C4:F4" si="0">SUM(C5:C8)</f>
        <v>0</v>
      </c>
      <c r="D4" s="202">
        <f t="shared" si="0"/>
        <v>0</v>
      </c>
      <c r="E4" s="202">
        <f t="shared" si="0"/>
        <v>0</v>
      </c>
      <c r="F4" s="365">
        <f t="shared" si="0"/>
        <v>0</v>
      </c>
    </row>
    <row r="5" spans="1:6" ht="12" customHeight="1">
      <c r="A5" s="366" t="s">
        <v>112</v>
      </c>
      <c r="B5" s="203"/>
      <c r="C5" s="203"/>
      <c r="D5" s="203"/>
      <c r="E5" s="203"/>
      <c r="F5" s="367"/>
    </row>
    <row r="6" spans="1:6" ht="12" customHeight="1">
      <c r="A6" s="366" t="s">
        <v>113</v>
      </c>
      <c r="B6" s="203"/>
      <c r="C6" s="203"/>
      <c r="D6" s="203"/>
      <c r="E6" s="203"/>
      <c r="F6" s="367"/>
    </row>
    <row r="7" spans="1:6">
      <c r="A7" s="366" t="s">
        <v>114</v>
      </c>
      <c r="B7" s="203"/>
      <c r="C7" s="203"/>
      <c r="D7" s="203"/>
      <c r="E7" s="203"/>
      <c r="F7" s="367"/>
    </row>
    <row r="8" spans="1:6">
      <c r="A8" s="366" t="s">
        <v>115</v>
      </c>
      <c r="B8" s="203"/>
      <c r="C8" s="203"/>
      <c r="D8" s="203"/>
      <c r="E8" s="203"/>
      <c r="F8" s="367"/>
    </row>
    <row r="9" spans="1:6">
      <c r="A9" s="364" t="s">
        <v>116</v>
      </c>
      <c r="B9" s="202">
        <f>SUM(B10:B23)</f>
        <v>0</v>
      </c>
      <c r="C9" s="202">
        <f t="shared" ref="C9:F9" si="1">SUM(C10:C23)</f>
        <v>0</v>
      </c>
      <c r="D9" s="202">
        <f t="shared" si="1"/>
        <v>0</v>
      </c>
      <c r="E9" s="202">
        <f t="shared" si="1"/>
        <v>0</v>
      </c>
      <c r="F9" s="365">
        <f t="shared" si="1"/>
        <v>0</v>
      </c>
    </row>
    <row r="10" spans="1:6">
      <c r="A10" s="366" t="s">
        <v>117</v>
      </c>
      <c r="B10" s="203"/>
      <c r="C10" s="203"/>
      <c r="D10" s="203"/>
      <c r="E10" s="203"/>
      <c r="F10" s="367"/>
    </row>
    <row r="11" spans="1:6" ht="12.95" customHeight="1">
      <c r="A11" s="366" t="s">
        <v>118</v>
      </c>
      <c r="B11" s="203"/>
      <c r="C11" s="203"/>
      <c r="D11" s="203"/>
      <c r="E11" s="203"/>
      <c r="F11" s="367"/>
    </row>
    <row r="12" spans="1:6" ht="12.95" customHeight="1">
      <c r="A12" s="366" t="s">
        <v>119</v>
      </c>
      <c r="B12" s="203"/>
      <c r="C12" s="203"/>
      <c r="D12" s="203"/>
      <c r="E12" s="203"/>
      <c r="F12" s="367"/>
    </row>
    <row r="13" spans="1:6">
      <c r="A13" s="366" t="s">
        <v>120</v>
      </c>
      <c r="B13" s="203"/>
      <c r="C13" s="203"/>
      <c r="D13" s="203"/>
      <c r="E13" s="203"/>
      <c r="F13" s="367"/>
    </row>
    <row r="14" spans="1:6">
      <c r="A14" s="366" t="s">
        <v>121</v>
      </c>
      <c r="B14" s="203"/>
      <c r="C14" s="203"/>
      <c r="D14" s="203"/>
      <c r="E14" s="203"/>
      <c r="F14" s="367"/>
    </row>
    <row r="15" spans="1:6">
      <c r="A15" s="366" t="s">
        <v>122</v>
      </c>
      <c r="B15" s="203"/>
      <c r="C15" s="203"/>
      <c r="D15" s="203"/>
      <c r="E15" s="203"/>
      <c r="F15" s="367"/>
    </row>
    <row r="16" spans="1:6">
      <c r="A16" s="366" t="s">
        <v>123</v>
      </c>
      <c r="B16" s="203"/>
      <c r="C16" s="203"/>
      <c r="D16" s="203"/>
      <c r="E16" s="203"/>
      <c r="F16" s="367"/>
    </row>
    <row r="17" spans="1:14">
      <c r="A17" s="366" t="s">
        <v>124</v>
      </c>
      <c r="B17" s="203"/>
      <c r="C17" s="203"/>
      <c r="D17" s="203"/>
      <c r="E17" s="203"/>
      <c r="F17" s="367"/>
    </row>
    <row r="18" spans="1:14">
      <c r="A18" s="366" t="s">
        <v>125</v>
      </c>
      <c r="B18" s="203"/>
      <c r="C18" s="203"/>
      <c r="D18" s="203"/>
      <c r="E18" s="203"/>
      <c r="F18" s="367"/>
    </row>
    <row r="19" spans="1:14" ht="17.100000000000001" customHeight="1">
      <c r="A19" s="366" t="s">
        <v>126</v>
      </c>
      <c r="B19" s="203"/>
      <c r="C19" s="203"/>
      <c r="D19" s="203"/>
      <c r="E19" s="203"/>
      <c r="F19" s="367"/>
    </row>
    <row r="20" spans="1:14">
      <c r="A20" s="366" t="s">
        <v>127</v>
      </c>
      <c r="B20" s="203"/>
      <c r="C20" s="203"/>
      <c r="D20" s="203"/>
      <c r="E20" s="203"/>
      <c r="F20" s="367"/>
    </row>
    <row r="21" spans="1:14">
      <c r="A21" s="366" t="s">
        <v>128</v>
      </c>
      <c r="B21" s="203"/>
      <c r="C21" s="203"/>
      <c r="D21" s="203"/>
      <c r="E21" s="203"/>
      <c r="F21" s="367"/>
    </row>
    <row r="22" spans="1:14">
      <c r="A22" s="366" t="s">
        <v>129</v>
      </c>
      <c r="B22" s="203"/>
      <c r="C22" s="203"/>
      <c r="D22" s="203"/>
      <c r="E22" s="203"/>
      <c r="F22" s="367"/>
    </row>
    <row r="23" spans="1:14">
      <c r="A23" s="366" t="s">
        <v>130</v>
      </c>
      <c r="B23" s="203"/>
      <c r="C23" s="203"/>
      <c r="D23" s="203"/>
      <c r="E23" s="203"/>
      <c r="F23" s="367"/>
    </row>
    <row r="24" spans="1:14" s="28" customFormat="1" ht="12.75" thickBot="1">
      <c r="A24" s="368" t="s">
        <v>131</v>
      </c>
      <c r="B24" s="369">
        <f>+B4+B9</f>
        <v>0</v>
      </c>
      <c r="C24" s="369">
        <f t="shared" ref="C24:F24" si="2">+C4+C9</f>
        <v>0</v>
      </c>
      <c r="D24" s="369">
        <f t="shared" si="2"/>
        <v>0</v>
      </c>
      <c r="E24" s="369">
        <f t="shared" si="2"/>
        <v>0</v>
      </c>
      <c r="F24" s="370">
        <f t="shared" si="2"/>
        <v>0</v>
      </c>
    </row>
    <row r="25" spans="1:14">
      <c r="A25" s="431"/>
    </row>
    <row r="26" spans="1:14">
      <c r="A26" s="729"/>
      <c r="B26" s="729"/>
      <c r="C26" s="729"/>
      <c r="D26" s="729"/>
      <c r="E26" s="729"/>
      <c r="F26" s="729"/>
    </row>
    <row r="28" spans="1:14" ht="12.75" thickBot="1">
      <c r="A28" s="3" t="s">
        <v>132</v>
      </c>
    </row>
    <row r="29" spans="1:14" s="18" customFormat="1" ht="33.950000000000003" customHeight="1">
      <c r="A29" s="360" t="s">
        <v>105</v>
      </c>
      <c r="B29" s="359" t="str">
        <f>+C3</f>
        <v>Valor neto contable</v>
      </c>
      <c r="C29" s="359" t="str">
        <f>+'1.1 Contabilidad Ingresos'!E2</f>
        <v>FIJO VOZ</v>
      </c>
      <c r="D29" s="359" t="str">
        <f>+'1.1 Contabilidad Ingresos'!J2</f>
        <v>MOVIL VOZ</v>
      </c>
      <c r="E29" s="359" t="str">
        <f>+'1.1 Contabilidad Ingresos'!P2</f>
        <v>LARGA DISTANCIA</v>
      </c>
      <c r="F29" s="359" t="str">
        <f>+'1.1 Contabilidad Ingresos'!U2</f>
        <v>INTERNET FIJO</v>
      </c>
      <c r="G29" s="359" t="str">
        <f>+'1.1 Contabilidad Ingresos'!AB2</f>
        <v>INTERNET MOVIL</v>
      </c>
      <c r="H29" s="359" t="str">
        <f>+'1.1 Contabilidad Ingresos'!AM2</f>
        <v>TELEVISION POR SUSCRIPCION</v>
      </c>
      <c r="I29" s="359" t="str">
        <f>+'1.1 Contabilidad Ingresos'!AS2</f>
        <v>MENSAJERÍA SMS</v>
      </c>
      <c r="J29" s="359" t="str">
        <f>CONCATENATE(+'1.1 Contabilidad Ingresos'!BB2," MAYORISTA")</f>
        <v>FIJO MAYORISTA</v>
      </c>
      <c r="K29" s="359" t="str">
        <f>CONCATENATE(+'1.1 Contabilidad Ingresos'!BN2," MAYORISTA")</f>
        <v>MOVIL MAYORISTA</v>
      </c>
      <c r="L29" s="359" t="str">
        <f>CONCATENATE(+'1.1 Contabilidad Ingresos'!CI2," MAYORISTA")</f>
        <v>LARGA DISTANCIA MAYORISTA</v>
      </c>
      <c r="M29" s="359" t="str">
        <f>CONCATENATE(+'1.1 Contabilidad Ingresos'!CM2," MAYORISTA")</f>
        <v>SERVICIO PORTADOR MAYORISTA</v>
      </c>
      <c r="N29" s="225" t="s">
        <v>133</v>
      </c>
    </row>
    <row r="30" spans="1:14" s="13" customFormat="1" ht="15" customHeight="1">
      <c r="A30" s="234" t="s">
        <v>134</v>
      </c>
      <c r="B30" s="235">
        <f>SUM(B31:B34)</f>
        <v>0</v>
      </c>
      <c r="C30" s="235">
        <f t="shared" ref="C30:M30" si="3">SUM(C31:C34)</f>
        <v>0</v>
      </c>
      <c r="D30" s="235">
        <f t="shared" si="3"/>
        <v>0</v>
      </c>
      <c r="E30" s="235">
        <f t="shared" si="3"/>
        <v>0</v>
      </c>
      <c r="F30" s="235">
        <f t="shared" si="3"/>
        <v>0</v>
      </c>
      <c r="G30" s="235">
        <f t="shared" si="3"/>
        <v>0</v>
      </c>
      <c r="H30" s="235">
        <f t="shared" si="3"/>
        <v>0</v>
      </c>
      <c r="I30" s="235">
        <f t="shared" si="3"/>
        <v>0</v>
      </c>
      <c r="J30" s="235">
        <f t="shared" si="3"/>
        <v>0</v>
      </c>
      <c r="K30" s="235">
        <f t="shared" si="3"/>
        <v>0</v>
      </c>
      <c r="L30" s="235">
        <f t="shared" si="3"/>
        <v>0</v>
      </c>
      <c r="M30" s="235">
        <f t="shared" si="3"/>
        <v>0</v>
      </c>
      <c r="N30" s="238"/>
    </row>
    <row r="31" spans="1:14" s="13" customFormat="1" ht="15" customHeight="1">
      <c r="A31" s="232" t="str">
        <f>+A5</f>
        <v>Propiedad industrial</v>
      </c>
      <c r="B31" s="233">
        <f>+C5</f>
        <v>0</v>
      </c>
      <c r="C31" s="233"/>
      <c r="D31" s="233"/>
      <c r="E31" s="233"/>
      <c r="F31" s="233"/>
      <c r="G31" s="233"/>
      <c r="H31" s="233"/>
      <c r="I31" s="233"/>
      <c r="J31" s="233"/>
      <c r="K31" s="233"/>
      <c r="L31" s="233"/>
      <c r="M31" s="233"/>
      <c r="N31" s="231"/>
    </row>
    <row r="32" spans="1:14" s="13" customFormat="1" ht="15" customHeight="1">
      <c r="A32" s="232" t="str">
        <f>+A6</f>
        <v>Concesiones administrativas</v>
      </c>
      <c r="B32" s="233">
        <f>+C6</f>
        <v>0</v>
      </c>
      <c r="C32" s="233"/>
      <c r="D32" s="233"/>
      <c r="E32" s="233"/>
      <c r="F32" s="233"/>
      <c r="G32" s="233"/>
      <c r="H32" s="233"/>
      <c r="I32" s="233"/>
      <c r="J32" s="233"/>
      <c r="K32" s="233"/>
      <c r="L32" s="233"/>
      <c r="M32" s="233"/>
      <c r="N32" s="231"/>
    </row>
    <row r="33" spans="1:14" s="13" customFormat="1" ht="15" customHeight="1">
      <c r="A33" s="232" t="str">
        <f t="shared" ref="A33:A34" si="4">+A7</f>
        <v>Aplicaciones informáticas Directas</v>
      </c>
      <c r="B33" s="233">
        <f t="shared" ref="B33:B34" si="5">+C7</f>
        <v>0</v>
      </c>
      <c r="C33" s="233"/>
      <c r="D33" s="233"/>
      <c r="E33" s="233"/>
      <c r="F33" s="233"/>
      <c r="G33" s="233"/>
      <c r="H33" s="233"/>
      <c r="I33" s="233"/>
      <c r="J33" s="233"/>
      <c r="K33" s="233"/>
      <c r="L33" s="233"/>
      <c r="M33" s="233"/>
      <c r="N33" s="231"/>
    </row>
    <row r="34" spans="1:14" s="13" customFormat="1" ht="15" customHeight="1">
      <c r="A34" s="232" t="str">
        <f t="shared" si="4"/>
        <v>Otros Intangibles Indirectos</v>
      </c>
      <c r="B34" s="233">
        <f t="shared" si="5"/>
        <v>0</v>
      </c>
      <c r="C34" s="233"/>
      <c r="D34" s="233"/>
      <c r="E34" s="233"/>
      <c r="F34" s="233"/>
      <c r="G34" s="233"/>
      <c r="H34" s="233"/>
      <c r="I34" s="233"/>
      <c r="J34" s="233"/>
      <c r="K34" s="233"/>
      <c r="L34" s="233"/>
      <c r="M34" s="233"/>
      <c r="N34" s="231"/>
    </row>
    <row r="35" spans="1:14" s="13" customFormat="1" ht="15" customHeight="1">
      <c r="A35" s="234" t="s">
        <v>135</v>
      </c>
      <c r="B35" s="235">
        <f>SUM(B36:B45)</f>
        <v>0</v>
      </c>
      <c r="C35" s="235">
        <f t="shared" ref="C35:M35" si="6">SUM(C36:C45)</f>
        <v>0</v>
      </c>
      <c r="D35" s="235">
        <f t="shared" si="6"/>
        <v>0</v>
      </c>
      <c r="E35" s="235">
        <f t="shared" si="6"/>
        <v>0</v>
      </c>
      <c r="F35" s="235">
        <f t="shared" si="6"/>
        <v>0</v>
      </c>
      <c r="G35" s="235">
        <f t="shared" si="6"/>
        <v>0</v>
      </c>
      <c r="H35" s="235">
        <f t="shared" si="6"/>
        <v>0</v>
      </c>
      <c r="I35" s="235">
        <f t="shared" si="6"/>
        <v>0</v>
      </c>
      <c r="J35" s="235">
        <f t="shared" si="6"/>
        <v>0</v>
      </c>
      <c r="K35" s="235">
        <f t="shared" si="6"/>
        <v>0</v>
      </c>
      <c r="L35" s="235">
        <f t="shared" si="6"/>
        <v>0</v>
      </c>
      <c r="M35" s="235">
        <f t="shared" si="6"/>
        <v>0</v>
      </c>
      <c r="N35" s="238"/>
    </row>
    <row r="36" spans="1:14" s="13" customFormat="1" ht="15" customHeight="1">
      <c r="A36" s="232" t="str">
        <f t="shared" ref="A36:A43" si="7">+A10</f>
        <v>Terrenos y Construcciones (directos)</v>
      </c>
      <c r="B36" s="233">
        <f t="shared" ref="B36:B45" si="8">+C10</f>
        <v>0</v>
      </c>
      <c r="C36" s="233"/>
      <c r="D36" s="233"/>
      <c r="E36" s="233"/>
      <c r="F36" s="233"/>
      <c r="G36" s="233"/>
      <c r="H36" s="233"/>
      <c r="I36" s="233"/>
      <c r="J36" s="233"/>
      <c r="K36" s="233"/>
      <c r="L36" s="233"/>
      <c r="M36" s="233"/>
      <c r="N36" s="231"/>
    </row>
    <row r="37" spans="1:14" s="13" customFormat="1" ht="15" customHeight="1">
      <c r="A37" s="232" t="str">
        <f t="shared" si="7"/>
        <v>Sistemas de energía</v>
      </c>
      <c r="B37" s="233">
        <f t="shared" si="8"/>
        <v>0</v>
      </c>
      <c r="C37" s="233"/>
      <c r="D37" s="233"/>
      <c r="E37" s="233"/>
      <c r="F37" s="233"/>
      <c r="G37" s="233"/>
      <c r="H37" s="233"/>
      <c r="I37" s="233"/>
      <c r="J37" s="233"/>
      <c r="K37" s="233"/>
      <c r="L37" s="233"/>
      <c r="M37" s="233"/>
      <c r="N37" s="231"/>
    </row>
    <row r="38" spans="1:14" s="13" customFormat="1" ht="15" customHeight="1">
      <c r="A38" s="232" t="str">
        <f t="shared" si="7"/>
        <v>Aires acondicionados</v>
      </c>
      <c r="B38" s="233">
        <f t="shared" si="8"/>
        <v>0</v>
      </c>
      <c r="C38" s="233"/>
      <c r="D38" s="233"/>
      <c r="E38" s="233"/>
      <c r="F38" s="233"/>
      <c r="G38" s="233"/>
      <c r="H38" s="233"/>
      <c r="I38" s="233"/>
      <c r="J38" s="233"/>
      <c r="K38" s="233"/>
      <c r="L38" s="233"/>
      <c r="M38" s="233"/>
      <c r="N38" s="231"/>
    </row>
    <row r="39" spans="1:14" s="13" customFormat="1" ht="15" customHeight="1">
      <c r="A39" s="232" t="str">
        <f t="shared" si="7"/>
        <v>Infraestructuras de estaciones base de acceso (Torres)</v>
      </c>
      <c r="B39" s="233">
        <f t="shared" si="8"/>
        <v>0</v>
      </c>
      <c r="C39" s="233"/>
      <c r="D39" s="233"/>
      <c r="E39" s="233"/>
      <c r="F39" s="233"/>
      <c r="G39" s="233"/>
      <c r="H39" s="233"/>
      <c r="I39" s="233"/>
      <c r="J39" s="233"/>
      <c r="K39" s="233"/>
      <c r="L39" s="233"/>
      <c r="M39" s="233"/>
      <c r="N39" s="231"/>
    </row>
    <row r="40" spans="1:14" s="13" customFormat="1" ht="15" customHeight="1">
      <c r="A40" s="232" t="str">
        <f t="shared" si="7"/>
        <v>Red de Núcleo</v>
      </c>
      <c r="B40" s="233">
        <f t="shared" si="8"/>
        <v>0</v>
      </c>
      <c r="C40" s="233"/>
      <c r="D40" s="233"/>
      <c r="E40" s="233"/>
      <c r="F40" s="233"/>
      <c r="G40" s="233"/>
      <c r="H40" s="233"/>
      <c r="I40" s="233"/>
      <c r="J40" s="233"/>
      <c r="K40" s="233"/>
      <c r="L40" s="233"/>
      <c r="M40" s="233"/>
      <c r="N40" s="231"/>
    </row>
    <row r="41" spans="1:14" s="13" customFormat="1" ht="15" customHeight="1">
      <c r="A41" s="232" t="str">
        <f t="shared" si="7"/>
        <v>Red de Transmisión</v>
      </c>
      <c r="B41" s="233">
        <f t="shared" si="8"/>
        <v>0</v>
      </c>
      <c r="C41" s="233"/>
      <c r="D41" s="233"/>
      <c r="E41" s="233"/>
      <c r="F41" s="233"/>
      <c r="G41" s="233"/>
      <c r="H41" s="233"/>
      <c r="I41" s="233"/>
      <c r="J41" s="233"/>
      <c r="K41" s="233"/>
      <c r="L41" s="233"/>
      <c r="M41" s="233"/>
      <c r="N41" s="231"/>
    </row>
    <row r="42" spans="1:14" s="13" customFormat="1" ht="15" customHeight="1">
      <c r="A42" s="232" t="str">
        <f t="shared" si="7"/>
        <v>Red de Conmutación</v>
      </c>
      <c r="B42" s="233">
        <f t="shared" si="8"/>
        <v>0</v>
      </c>
      <c r="C42" s="233"/>
      <c r="D42" s="233"/>
      <c r="E42" s="233"/>
      <c r="F42" s="233"/>
      <c r="G42" s="233"/>
      <c r="H42" s="233"/>
      <c r="I42" s="233"/>
      <c r="J42" s="233"/>
      <c r="K42" s="233"/>
      <c r="L42" s="233"/>
      <c r="M42" s="233"/>
      <c r="N42" s="231"/>
    </row>
    <row r="43" spans="1:14" s="13" customFormat="1" ht="15" customHeight="1">
      <c r="A43" s="232" t="str">
        <f t="shared" si="7"/>
        <v xml:space="preserve">Red de Acceso </v>
      </c>
      <c r="B43" s="233">
        <f t="shared" si="8"/>
        <v>0</v>
      </c>
      <c r="C43" s="233"/>
      <c r="D43" s="233"/>
      <c r="E43" s="233"/>
      <c r="F43" s="233"/>
      <c r="G43" s="233"/>
      <c r="H43" s="233"/>
      <c r="I43" s="233"/>
      <c r="J43" s="233"/>
      <c r="K43" s="233"/>
      <c r="L43" s="233"/>
      <c r="M43" s="233"/>
      <c r="N43" s="231"/>
    </row>
    <row r="44" spans="1:14" s="13" customFormat="1" ht="15" customHeight="1">
      <c r="A44" s="232" t="str">
        <f>+A22</f>
        <v>Terrenos y Construcciones (indirectos)</v>
      </c>
      <c r="B44" s="233">
        <f t="shared" si="8"/>
        <v>0</v>
      </c>
      <c r="C44" s="233"/>
      <c r="D44" s="233"/>
      <c r="E44" s="233"/>
      <c r="F44" s="233"/>
      <c r="G44" s="233"/>
      <c r="H44" s="233"/>
      <c r="I44" s="233"/>
      <c r="J44" s="233"/>
      <c r="K44" s="233"/>
      <c r="L44" s="233"/>
      <c r="M44" s="233"/>
      <c r="N44" s="231"/>
    </row>
    <row r="45" spans="1:14" s="13" customFormat="1" ht="15" customHeight="1" thickBot="1">
      <c r="A45" s="236" t="str">
        <f>+A23</f>
        <v>Otros Activos (indirectos)</v>
      </c>
      <c r="B45" s="237">
        <f t="shared" si="8"/>
        <v>0</v>
      </c>
      <c r="C45" s="237"/>
      <c r="D45" s="237"/>
      <c r="E45" s="237"/>
      <c r="F45" s="237"/>
      <c r="G45" s="237"/>
      <c r="H45" s="237"/>
      <c r="I45" s="237"/>
      <c r="J45" s="237"/>
      <c r="K45" s="237"/>
      <c r="L45" s="237"/>
      <c r="M45" s="237"/>
      <c r="N45" s="239"/>
    </row>
    <row r="46" spans="1:14" ht="12.75" thickBot="1"/>
    <row r="47" spans="1:14" s="17" customFormat="1" ht="33" customHeight="1" thickBot="1">
      <c r="A47" s="360" t="s">
        <v>105</v>
      </c>
      <c r="B47" s="304" t="s">
        <v>108</v>
      </c>
      <c r="C47" s="304" t="str">
        <f t="shared" ref="C47:M47" si="9">+C29</f>
        <v>FIJO VOZ</v>
      </c>
      <c r="D47" s="304" t="str">
        <f t="shared" si="9"/>
        <v>MOVIL VOZ</v>
      </c>
      <c r="E47" s="304" t="str">
        <f t="shared" si="9"/>
        <v>LARGA DISTANCIA</v>
      </c>
      <c r="F47" s="304" t="str">
        <f t="shared" si="9"/>
        <v>INTERNET FIJO</v>
      </c>
      <c r="G47" s="304" t="str">
        <f t="shared" si="9"/>
        <v>INTERNET MOVIL</v>
      </c>
      <c r="H47" s="304" t="str">
        <f t="shared" si="9"/>
        <v>TELEVISION POR SUSCRIPCION</v>
      </c>
      <c r="I47" s="304" t="str">
        <f t="shared" si="9"/>
        <v>MENSAJERÍA SMS</v>
      </c>
      <c r="J47" s="304" t="str">
        <f t="shared" si="9"/>
        <v>FIJO MAYORISTA</v>
      </c>
      <c r="K47" s="304" t="str">
        <f t="shared" si="9"/>
        <v>MOVIL MAYORISTA</v>
      </c>
      <c r="L47" s="304" t="str">
        <f t="shared" si="9"/>
        <v>LARGA DISTANCIA MAYORISTA</v>
      </c>
      <c r="M47" s="358" t="str">
        <f t="shared" si="9"/>
        <v>SERVICIO PORTADOR MAYORISTA</v>
      </c>
      <c r="N47" s="434"/>
    </row>
    <row r="48" spans="1:14">
      <c r="A48" s="212" t="str">
        <f>+A30</f>
        <v>TOTAL INTANGIBLES</v>
      </c>
      <c r="B48" s="213">
        <f>SUM(B49:B52)</f>
        <v>0</v>
      </c>
      <c r="C48" s="213">
        <f t="shared" ref="C48" si="10">SUM(C49:C52)</f>
        <v>0</v>
      </c>
      <c r="D48" s="213">
        <f t="shared" ref="D48" si="11">SUM(D49:D52)</f>
        <v>0</v>
      </c>
      <c r="E48" s="213">
        <f t="shared" ref="E48" si="12">SUM(E49:E52)</f>
        <v>0</v>
      </c>
      <c r="F48" s="213">
        <f t="shared" ref="F48" si="13">SUM(F49:F52)</f>
        <v>0</v>
      </c>
      <c r="G48" s="213">
        <f t="shared" ref="G48" si="14">SUM(G49:G52)</f>
        <v>0</v>
      </c>
      <c r="H48" s="213">
        <f t="shared" ref="H48" si="15">SUM(H49:H52)</f>
        <v>0</v>
      </c>
      <c r="I48" s="213">
        <f t="shared" ref="I48" si="16">SUM(I49:I52)</f>
        <v>0</v>
      </c>
      <c r="J48" s="213">
        <f t="shared" ref="J48" si="17">SUM(J49:J52)</f>
        <v>0</v>
      </c>
      <c r="K48" s="213">
        <f t="shared" ref="K48" si="18">SUM(K49:K52)</f>
        <v>0</v>
      </c>
      <c r="L48" s="213">
        <f t="shared" ref="L48" si="19">SUM(L49:L52)</f>
        <v>0</v>
      </c>
      <c r="M48" s="227">
        <f t="shared" ref="M48" si="20">SUM(M49:M52)</f>
        <v>0</v>
      </c>
      <c r="N48" s="3"/>
    </row>
    <row r="49" spans="1:14" ht="12" customHeight="1">
      <c r="A49" s="210" t="str">
        <f>+A31</f>
        <v>Propiedad industrial</v>
      </c>
      <c r="B49" s="211">
        <f>+D5</f>
        <v>0</v>
      </c>
      <c r="C49" s="211"/>
      <c r="D49" s="211"/>
      <c r="E49" s="211"/>
      <c r="F49" s="211"/>
      <c r="G49" s="211"/>
      <c r="H49" s="211"/>
      <c r="I49" s="211"/>
      <c r="J49" s="211"/>
      <c r="K49" s="211"/>
      <c r="L49" s="211"/>
      <c r="M49" s="228"/>
      <c r="N49" s="226"/>
    </row>
    <row r="50" spans="1:14" ht="12" customHeight="1">
      <c r="A50" s="207" t="str">
        <f>+A32</f>
        <v>Concesiones administrativas</v>
      </c>
      <c r="B50" s="211">
        <f>+D6</f>
        <v>0</v>
      </c>
      <c r="C50" s="182"/>
      <c r="D50" s="182"/>
      <c r="E50" s="182"/>
      <c r="F50" s="182"/>
      <c r="G50" s="182"/>
      <c r="H50" s="182"/>
      <c r="I50" s="182"/>
      <c r="J50" s="182"/>
      <c r="K50" s="182"/>
      <c r="L50" s="182"/>
      <c r="M50" s="229"/>
      <c r="N50" s="226"/>
    </row>
    <row r="51" spans="1:14" ht="12" customHeight="1">
      <c r="A51" s="207" t="str">
        <f t="shared" ref="A51:A52" si="21">+A33</f>
        <v>Aplicaciones informáticas Directas</v>
      </c>
      <c r="B51" s="211">
        <f t="shared" ref="B51:B52" si="22">+D7</f>
        <v>0</v>
      </c>
      <c r="C51" s="182"/>
      <c r="D51" s="182"/>
      <c r="E51" s="182"/>
      <c r="F51" s="182"/>
      <c r="G51" s="182"/>
      <c r="H51" s="182"/>
      <c r="I51" s="182"/>
      <c r="J51" s="182"/>
      <c r="K51" s="182"/>
      <c r="L51" s="182"/>
      <c r="M51" s="229"/>
      <c r="N51" s="226"/>
    </row>
    <row r="52" spans="1:14" ht="12.95" customHeight="1">
      <c r="A52" s="207" t="str">
        <f t="shared" si="21"/>
        <v>Otros Intangibles Indirectos</v>
      </c>
      <c r="B52" s="211">
        <f t="shared" si="22"/>
        <v>0</v>
      </c>
      <c r="C52" s="182"/>
      <c r="D52" s="182"/>
      <c r="E52" s="182"/>
      <c r="F52" s="182"/>
      <c r="G52" s="182"/>
      <c r="H52" s="182"/>
      <c r="I52" s="182"/>
      <c r="J52" s="182"/>
      <c r="K52" s="182"/>
      <c r="L52" s="182"/>
      <c r="M52" s="229"/>
      <c r="N52" s="226"/>
    </row>
    <row r="53" spans="1:14">
      <c r="A53" s="212" t="str">
        <f>+A35</f>
        <v>TOTAL TANGIBLES</v>
      </c>
      <c r="B53" s="213">
        <f>SUM(B54:B63)</f>
        <v>0</v>
      </c>
      <c r="C53" s="213">
        <f t="shared" ref="C53:M53" si="23">SUM(C54:C63)</f>
        <v>0</v>
      </c>
      <c r="D53" s="213">
        <f t="shared" si="23"/>
        <v>0</v>
      </c>
      <c r="E53" s="213">
        <f t="shared" si="23"/>
        <v>0</v>
      </c>
      <c r="F53" s="213">
        <f t="shared" si="23"/>
        <v>0</v>
      </c>
      <c r="G53" s="213">
        <f t="shared" si="23"/>
        <v>0</v>
      </c>
      <c r="H53" s="213">
        <f t="shared" si="23"/>
        <v>0</v>
      </c>
      <c r="I53" s="213">
        <f t="shared" si="23"/>
        <v>0</v>
      </c>
      <c r="J53" s="213">
        <f t="shared" si="23"/>
        <v>0</v>
      </c>
      <c r="K53" s="213">
        <f t="shared" si="23"/>
        <v>0</v>
      </c>
      <c r="L53" s="213">
        <f t="shared" si="23"/>
        <v>0</v>
      </c>
      <c r="M53" s="227">
        <f t="shared" si="23"/>
        <v>0</v>
      </c>
      <c r="N53" s="3"/>
    </row>
    <row r="54" spans="1:14">
      <c r="A54" s="207" t="str">
        <f>+A36</f>
        <v>Terrenos y Construcciones (directos)</v>
      </c>
      <c r="B54" s="182">
        <f>+D10</f>
        <v>0</v>
      </c>
      <c r="C54" s="182"/>
      <c r="D54" s="182"/>
      <c r="E54" s="182"/>
      <c r="F54" s="182"/>
      <c r="G54" s="182"/>
      <c r="H54" s="182"/>
      <c r="I54" s="182"/>
      <c r="J54" s="182"/>
      <c r="K54" s="182"/>
      <c r="L54" s="182"/>
      <c r="M54" s="229"/>
    </row>
    <row r="55" spans="1:14">
      <c r="A55" s="207" t="str">
        <f>+A37</f>
        <v>Sistemas de energía</v>
      </c>
      <c r="B55" s="182">
        <f>+D11</f>
        <v>0</v>
      </c>
      <c r="C55" s="182"/>
      <c r="D55" s="182"/>
      <c r="E55" s="182"/>
      <c r="F55" s="182"/>
      <c r="G55" s="182"/>
      <c r="H55" s="182"/>
      <c r="I55" s="182"/>
      <c r="J55" s="182"/>
      <c r="K55" s="182"/>
      <c r="L55" s="182"/>
      <c r="M55" s="229"/>
    </row>
    <row r="56" spans="1:14">
      <c r="A56" s="207" t="str">
        <f t="shared" ref="A56:A57" si="24">+A38</f>
        <v>Aires acondicionados</v>
      </c>
      <c r="B56" s="182">
        <f t="shared" ref="B56:B57" si="25">+D12</f>
        <v>0</v>
      </c>
      <c r="C56" s="182"/>
      <c r="D56" s="182"/>
      <c r="E56" s="182"/>
      <c r="F56" s="182"/>
      <c r="G56" s="182"/>
      <c r="H56" s="182"/>
      <c r="I56" s="182"/>
      <c r="J56" s="182"/>
      <c r="K56" s="182"/>
      <c r="L56" s="182"/>
      <c r="M56" s="229"/>
    </row>
    <row r="57" spans="1:14">
      <c r="A57" s="207" t="str">
        <f t="shared" si="24"/>
        <v>Infraestructuras de estaciones base de acceso (Torres)</v>
      </c>
      <c r="B57" s="182">
        <f t="shared" si="25"/>
        <v>0</v>
      </c>
      <c r="C57" s="182"/>
      <c r="D57" s="182"/>
      <c r="E57" s="182"/>
      <c r="F57" s="182"/>
      <c r="G57" s="182"/>
      <c r="H57" s="182"/>
      <c r="I57" s="182"/>
      <c r="J57" s="182"/>
      <c r="K57" s="182"/>
      <c r="L57" s="182"/>
      <c r="M57" s="229"/>
    </row>
    <row r="58" spans="1:14">
      <c r="A58" s="207" t="str">
        <f t="shared" ref="A58:A63" si="26">+A40</f>
        <v>Red de Núcleo</v>
      </c>
      <c r="B58" s="182">
        <f t="shared" ref="B58:B63" si="27">+D14</f>
        <v>0</v>
      </c>
      <c r="C58" s="182"/>
      <c r="D58" s="182"/>
      <c r="E58" s="182"/>
      <c r="F58" s="182"/>
      <c r="G58" s="182"/>
      <c r="H58" s="182"/>
      <c r="I58" s="182"/>
      <c r="J58" s="182"/>
      <c r="K58" s="182"/>
      <c r="L58" s="182"/>
      <c r="M58" s="229"/>
    </row>
    <row r="59" spans="1:14">
      <c r="A59" s="207" t="str">
        <f t="shared" si="26"/>
        <v>Red de Transmisión</v>
      </c>
      <c r="B59" s="182">
        <f t="shared" si="27"/>
        <v>0</v>
      </c>
      <c r="C59" s="182"/>
      <c r="D59" s="182"/>
      <c r="E59" s="182"/>
      <c r="F59" s="182"/>
      <c r="G59" s="182"/>
      <c r="H59" s="182"/>
      <c r="I59" s="182"/>
      <c r="J59" s="182"/>
      <c r="K59" s="182"/>
      <c r="L59" s="182"/>
      <c r="M59" s="229"/>
    </row>
    <row r="60" spans="1:14">
      <c r="A60" s="207" t="str">
        <f t="shared" si="26"/>
        <v>Red de Conmutación</v>
      </c>
      <c r="B60" s="182">
        <f t="shared" si="27"/>
        <v>0</v>
      </c>
      <c r="C60" s="182"/>
      <c r="D60" s="182"/>
      <c r="E60" s="182"/>
      <c r="F60" s="182"/>
      <c r="G60" s="182"/>
      <c r="H60" s="182"/>
      <c r="I60" s="182"/>
      <c r="J60" s="182"/>
      <c r="K60" s="182"/>
      <c r="L60" s="182"/>
      <c r="M60" s="229"/>
    </row>
    <row r="61" spans="1:14">
      <c r="A61" s="207" t="str">
        <f t="shared" si="26"/>
        <v xml:space="preserve">Red de Acceso </v>
      </c>
      <c r="B61" s="182">
        <f t="shared" si="27"/>
        <v>0</v>
      </c>
      <c r="C61" s="182"/>
      <c r="D61" s="182"/>
      <c r="E61" s="182"/>
      <c r="F61" s="182"/>
      <c r="G61" s="182"/>
      <c r="H61" s="182"/>
      <c r="I61" s="182"/>
      <c r="J61" s="182"/>
      <c r="K61" s="182"/>
      <c r="L61" s="182"/>
      <c r="M61" s="229"/>
    </row>
    <row r="62" spans="1:14">
      <c r="A62" s="207" t="str">
        <f t="shared" si="26"/>
        <v>Terrenos y Construcciones (indirectos)</v>
      </c>
      <c r="B62" s="182">
        <f t="shared" si="27"/>
        <v>0</v>
      </c>
      <c r="C62" s="182"/>
      <c r="D62" s="182"/>
      <c r="E62" s="182"/>
      <c r="F62" s="182"/>
      <c r="G62" s="182"/>
      <c r="H62" s="182"/>
      <c r="I62" s="182"/>
      <c r="J62" s="182"/>
      <c r="K62" s="182"/>
      <c r="L62" s="182"/>
      <c r="M62" s="229"/>
    </row>
    <row r="63" spans="1:14" ht="12.75" thickBot="1">
      <c r="A63" s="208" t="str">
        <f t="shared" si="26"/>
        <v>Otros Activos (indirectos)</v>
      </c>
      <c r="B63" s="209">
        <f t="shared" si="27"/>
        <v>0</v>
      </c>
      <c r="C63" s="209"/>
      <c r="D63" s="209"/>
      <c r="E63" s="209"/>
      <c r="F63" s="209"/>
      <c r="G63" s="209"/>
      <c r="H63" s="209"/>
      <c r="I63" s="209"/>
      <c r="J63" s="209"/>
      <c r="K63" s="209"/>
      <c r="L63" s="209"/>
      <c r="M63" s="230"/>
    </row>
    <row r="64" spans="1:14" ht="12.75" thickBot="1"/>
    <row r="65" spans="1:14" s="17" customFormat="1" ht="33" customHeight="1" thickBot="1">
      <c r="A65" s="360" t="s">
        <v>105</v>
      </c>
      <c r="B65" s="304" t="s">
        <v>136</v>
      </c>
      <c r="C65" s="304" t="str">
        <f t="shared" ref="C65:M65" si="28">+C47</f>
        <v>FIJO VOZ</v>
      </c>
      <c r="D65" s="304" t="str">
        <f t="shared" si="28"/>
        <v>MOVIL VOZ</v>
      </c>
      <c r="E65" s="304" t="str">
        <f t="shared" si="28"/>
        <v>LARGA DISTANCIA</v>
      </c>
      <c r="F65" s="304" t="str">
        <f t="shared" si="28"/>
        <v>INTERNET FIJO</v>
      </c>
      <c r="G65" s="304" t="str">
        <f t="shared" si="28"/>
        <v>INTERNET MOVIL</v>
      </c>
      <c r="H65" s="304" t="str">
        <f t="shared" si="28"/>
        <v>TELEVISION POR SUSCRIPCION</v>
      </c>
      <c r="I65" s="304" t="str">
        <f t="shared" si="28"/>
        <v>MENSAJERÍA SMS</v>
      </c>
      <c r="J65" s="304" t="str">
        <f t="shared" si="28"/>
        <v>FIJO MAYORISTA</v>
      </c>
      <c r="K65" s="304" t="str">
        <f t="shared" si="28"/>
        <v>MOVIL MAYORISTA</v>
      </c>
      <c r="L65" s="304" t="str">
        <f t="shared" si="28"/>
        <v>LARGA DISTANCIA MAYORISTA</v>
      </c>
      <c r="M65" s="358" t="str">
        <f t="shared" si="28"/>
        <v>SERVICIO PORTADOR MAYORISTA</v>
      </c>
      <c r="N65" s="434"/>
    </row>
    <row r="66" spans="1:14">
      <c r="A66" s="212" t="str">
        <f>+A48</f>
        <v>TOTAL INTANGIBLES</v>
      </c>
      <c r="B66" s="213">
        <f>SUM(B67:B70)</f>
        <v>0</v>
      </c>
      <c r="C66" s="213">
        <f t="shared" ref="C66" si="29">SUM(C67:C70)</f>
        <v>0</v>
      </c>
      <c r="D66" s="213">
        <f t="shared" ref="D66" si="30">SUM(D67:D70)</f>
        <v>0</v>
      </c>
      <c r="E66" s="213">
        <f t="shared" ref="E66" si="31">SUM(E67:E70)</f>
        <v>0</v>
      </c>
      <c r="F66" s="213">
        <f t="shared" ref="F66" si="32">SUM(F67:F70)</f>
        <v>0</v>
      </c>
      <c r="G66" s="213">
        <f t="shared" ref="G66" si="33">SUM(G67:G70)</f>
        <v>0</v>
      </c>
      <c r="H66" s="213">
        <f t="shared" ref="H66" si="34">SUM(H67:H70)</f>
        <v>0</v>
      </c>
      <c r="I66" s="213">
        <f t="shared" ref="I66" si="35">SUM(I67:I70)</f>
        <v>0</v>
      </c>
      <c r="J66" s="213">
        <f t="shared" ref="J66" si="36">SUM(J67:J70)</f>
        <v>0</v>
      </c>
      <c r="K66" s="213">
        <f t="shared" ref="K66" si="37">SUM(K67:K70)</f>
        <v>0</v>
      </c>
      <c r="L66" s="213">
        <f t="shared" ref="L66" si="38">SUM(L67:L70)</f>
        <v>0</v>
      </c>
      <c r="M66" s="227">
        <f t="shared" ref="M66" si="39">SUM(M67:M70)</f>
        <v>0</v>
      </c>
      <c r="N66" s="3"/>
    </row>
    <row r="67" spans="1:14" ht="12" customHeight="1">
      <c r="A67" s="210" t="str">
        <f>+A49</f>
        <v>Propiedad industrial</v>
      </c>
      <c r="B67" s="211">
        <f>+E5</f>
        <v>0</v>
      </c>
      <c r="C67" s="211"/>
      <c r="D67" s="211"/>
      <c r="E67" s="211"/>
      <c r="F67" s="211"/>
      <c r="G67" s="211"/>
      <c r="H67" s="211"/>
      <c r="I67" s="211"/>
      <c r="J67" s="211"/>
      <c r="K67" s="211"/>
      <c r="L67" s="211"/>
      <c r="M67" s="228"/>
      <c r="N67" s="226"/>
    </row>
    <row r="68" spans="1:14" ht="12" customHeight="1">
      <c r="A68" s="207" t="str">
        <f>+A50</f>
        <v>Concesiones administrativas</v>
      </c>
      <c r="B68" s="211">
        <f>+E6</f>
        <v>0</v>
      </c>
      <c r="C68" s="182"/>
      <c r="D68" s="182"/>
      <c r="E68" s="182"/>
      <c r="F68" s="182"/>
      <c r="G68" s="182"/>
      <c r="H68" s="182"/>
      <c r="I68" s="182"/>
      <c r="J68" s="182"/>
      <c r="K68" s="182"/>
      <c r="L68" s="182"/>
      <c r="M68" s="229"/>
      <c r="N68" s="226"/>
    </row>
    <row r="69" spans="1:14" ht="12" customHeight="1">
      <c r="A69" s="207" t="str">
        <f t="shared" ref="A69:A70" si="40">+A51</f>
        <v>Aplicaciones informáticas Directas</v>
      </c>
      <c r="B69" s="211">
        <f t="shared" ref="B69:B70" si="41">+E7</f>
        <v>0</v>
      </c>
      <c r="C69" s="182"/>
      <c r="D69" s="182"/>
      <c r="E69" s="182"/>
      <c r="F69" s="182"/>
      <c r="G69" s="182"/>
      <c r="H69" s="182"/>
      <c r="I69" s="182"/>
      <c r="J69" s="182"/>
      <c r="K69" s="182"/>
      <c r="L69" s="182"/>
      <c r="M69" s="229"/>
      <c r="N69" s="226"/>
    </row>
    <row r="70" spans="1:14" ht="12.95" customHeight="1">
      <c r="A70" s="207" t="str">
        <f t="shared" si="40"/>
        <v>Otros Intangibles Indirectos</v>
      </c>
      <c r="B70" s="211">
        <f t="shared" si="41"/>
        <v>0</v>
      </c>
      <c r="C70" s="182"/>
      <c r="D70" s="182"/>
      <c r="E70" s="182"/>
      <c r="F70" s="182"/>
      <c r="G70" s="182"/>
      <c r="H70" s="182"/>
      <c r="I70" s="182"/>
      <c r="J70" s="182"/>
      <c r="K70" s="182"/>
      <c r="L70" s="182"/>
      <c r="M70" s="229"/>
      <c r="N70" s="226"/>
    </row>
    <row r="71" spans="1:14">
      <c r="A71" s="212" t="str">
        <f t="shared" ref="A71:A81" si="42">+A53</f>
        <v>TOTAL TANGIBLES</v>
      </c>
      <c r="B71" s="213">
        <f>SUM(B72:B81)</f>
        <v>0</v>
      </c>
      <c r="C71" s="213">
        <f t="shared" ref="C71:M71" si="43">SUM(C72:C81)</f>
        <v>0</v>
      </c>
      <c r="D71" s="213">
        <f t="shared" si="43"/>
        <v>0</v>
      </c>
      <c r="E71" s="213">
        <f t="shared" si="43"/>
        <v>0</v>
      </c>
      <c r="F71" s="213">
        <f t="shared" si="43"/>
        <v>0</v>
      </c>
      <c r="G71" s="213">
        <f t="shared" si="43"/>
        <v>0</v>
      </c>
      <c r="H71" s="213">
        <f t="shared" si="43"/>
        <v>0</v>
      </c>
      <c r="I71" s="213">
        <f t="shared" si="43"/>
        <v>0</v>
      </c>
      <c r="J71" s="213">
        <f t="shared" si="43"/>
        <v>0</v>
      </c>
      <c r="K71" s="213">
        <f t="shared" si="43"/>
        <v>0</v>
      </c>
      <c r="L71" s="213">
        <f t="shared" si="43"/>
        <v>0</v>
      </c>
      <c r="M71" s="227">
        <f t="shared" si="43"/>
        <v>0</v>
      </c>
      <c r="N71" s="3"/>
    </row>
    <row r="72" spans="1:14">
      <c r="A72" s="207" t="str">
        <f t="shared" si="42"/>
        <v>Terrenos y Construcciones (directos)</v>
      </c>
      <c r="B72" s="182">
        <f>+E10</f>
        <v>0</v>
      </c>
      <c r="C72" s="182"/>
      <c r="D72" s="182"/>
      <c r="E72" s="182"/>
      <c r="F72" s="182"/>
      <c r="G72" s="182"/>
      <c r="H72" s="182"/>
      <c r="I72" s="182"/>
      <c r="J72" s="182"/>
      <c r="K72" s="182"/>
      <c r="L72" s="182"/>
      <c r="M72" s="229"/>
    </row>
    <row r="73" spans="1:14">
      <c r="A73" s="207" t="str">
        <f t="shared" si="42"/>
        <v>Sistemas de energía</v>
      </c>
      <c r="B73" s="182">
        <f>+E11</f>
        <v>0</v>
      </c>
      <c r="C73" s="182"/>
      <c r="D73" s="182"/>
      <c r="E73" s="182"/>
      <c r="F73" s="182"/>
      <c r="G73" s="182"/>
      <c r="H73" s="182"/>
      <c r="I73" s="182"/>
      <c r="J73" s="182"/>
      <c r="K73" s="182"/>
      <c r="L73" s="182"/>
      <c r="M73" s="229"/>
    </row>
    <row r="74" spans="1:14">
      <c r="A74" s="207" t="str">
        <f t="shared" si="42"/>
        <v>Aires acondicionados</v>
      </c>
      <c r="B74" s="182">
        <f>+E12</f>
        <v>0</v>
      </c>
      <c r="C74" s="182"/>
      <c r="D74" s="182"/>
      <c r="E74" s="182"/>
      <c r="F74" s="182"/>
      <c r="G74" s="182"/>
      <c r="H74" s="182"/>
      <c r="I74" s="182"/>
      <c r="J74" s="182"/>
      <c r="K74" s="182"/>
      <c r="L74" s="182"/>
      <c r="M74" s="229"/>
    </row>
    <row r="75" spans="1:14">
      <c r="A75" s="207" t="str">
        <f t="shared" si="42"/>
        <v>Infraestructuras de estaciones base de acceso (Torres)</v>
      </c>
      <c r="B75" s="182">
        <f t="shared" ref="B75:B78" si="44">+E13</f>
        <v>0</v>
      </c>
      <c r="C75" s="182"/>
      <c r="D75" s="182"/>
      <c r="E75" s="182"/>
      <c r="F75" s="182"/>
      <c r="G75" s="182"/>
      <c r="H75" s="182"/>
      <c r="I75" s="182"/>
      <c r="J75" s="182"/>
      <c r="K75" s="182"/>
      <c r="L75" s="182"/>
      <c r="M75" s="229"/>
    </row>
    <row r="76" spans="1:14">
      <c r="A76" s="207" t="str">
        <f t="shared" si="42"/>
        <v>Red de Núcleo</v>
      </c>
      <c r="B76" s="182">
        <f t="shared" si="44"/>
        <v>0</v>
      </c>
      <c r="C76" s="182"/>
      <c r="D76" s="182"/>
      <c r="E76" s="182"/>
      <c r="F76" s="182"/>
      <c r="G76" s="182"/>
      <c r="H76" s="182"/>
      <c r="I76" s="182"/>
      <c r="J76" s="182"/>
      <c r="K76" s="182"/>
      <c r="L76" s="182"/>
      <c r="M76" s="229"/>
    </row>
    <row r="77" spans="1:14">
      <c r="A77" s="207" t="str">
        <f t="shared" si="42"/>
        <v>Red de Transmisión</v>
      </c>
      <c r="B77" s="182">
        <f t="shared" si="44"/>
        <v>0</v>
      </c>
      <c r="C77" s="182"/>
      <c r="D77" s="182"/>
      <c r="E77" s="182"/>
      <c r="F77" s="182"/>
      <c r="G77" s="182"/>
      <c r="H77" s="182"/>
      <c r="I77" s="182"/>
      <c r="J77" s="182"/>
      <c r="K77" s="182"/>
      <c r="L77" s="182"/>
      <c r="M77" s="229"/>
    </row>
    <row r="78" spans="1:14">
      <c r="A78" s="207" t="str">
        <f t="shared" si="42"/>
        <v>Red de Conmutación</v>
      </c>
      <c r="B78" s="182">
        <f t="shared" si="44"/>
        <v>0</v>
      </c>
      <c r="C78" s="182"/>
      <c r="D78" s="182"/>
      <c r="E78" s="182"/>
      <c r="F78" s="182"/>
      <c r="G78" s="182"/>
      <c r="H78" s="182"/>
      <c r="I78" s="182"/>
      <c r="J78" s="182"/>
      <c r="K78" s="182"/>
      <c r="L78" s="182"/>
      <c r="M78" s="229"/>
    </row>
    <row r="79" spans="1:14">
      <c r="A79" s="207" t="str">
        <f t="shared" si="42"/>
        <v xml:space="preserve">Red de Acceso </v>
      </c>
      <c r="B79" s="182">
        <f t="shared" ref="B79:B81" si="45">+E17</f>
        <v>0</v>
      </c>
      <c r="C79" s="182"/>
      <c r="D79" s="182"/>
      <c r="E79" s="182"/>
      <c r="F79" s="182"/>
      <c r="G79" s="182"/>
      <c r="H79" s="182"/>
      <c r="I79" s="182"/>
      <c r="J79" s="182"/>
      <c r="K79" s="182"/>
      <c r="L79" s="182"/>
      <c r="M79" s="229"/>
    </row>
    <row r="80" spans="1:14">
      <c r="A80" s="207" t="str">
        <f t="shared" si="42"/>
        <v>Terrenos y Construcciones (indirectos)</v>
      </c>
      <c r="B80" s="182">
        <f t="shared" si="45"/>
        <v>0</v>
      </c>
      <c r="C80" s="182"/>
      <c r="D80" s="182"/>
      <c r="E80" s="182"/>
      <c r="F80" s="182"/>
      <c r="G80" s="182"/>
      <c r="H80" s="182"/>
      <c r="I80" s="182"/>
      <c r="J80" s="182"/>
      <c r="K80" s="182"/>
      <c r="L80" s="182"/>
      <c r="M80" s="229"/>
    </row>
    <row r="81" spans="1:13" ht="12.75" thickBot="1">
      <c r="A81" s="208" t="str">
        <f t="shared" si="42"/>
        <v>Otros Activos (indirectos)</v>
      </c>
      <c r="B81" s="209">
        <f t="shared" si="45"/>
        <v>0</v>
      </c>
      <c r="C81" s="209"/>
      <c r="D81" s="209"/>
      <c r="E81" s="209"/>
      <c r="F81" s="209"/>
      <c r="G81" s="209"/>
      <c r="H81" s="209"/>
      <c r="I81" s="209"/>
      <c r="J81" s="209"/>
      <c r="K81" s="209"/>
      <c r="L81" s="209"/>
      <c r="M81" s="230"/>
    </row>
  </sheetData>
  <mergeCells count="2">
    <mergeCell ref="A1:F1"/>
    <mergeCell ref="A26:F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K225"/>
  <sheetViews>
    <sheetView showGridLines="0" zoomScale="120" zoomScaleNormal="120" zoomScalePageLayoutView="120" workbookViewId="0">
      <selection activeCell="E13" sqref="E13"/>
    </sheetView>
  </sheetViews>
  <sheetFormatPr baseColWidth="10" defaultColWidth="10.85546875" defaultRowHeight="12"/>
  <cols>
    <col min="1" max="1" width="9.85546875" style="17" customWidth="1"/>
    <col min="2" max="2" width="14.7109375" style="17" customWidth="1"/>
    <col min="3" max="3" width="27.7109375" style="17" customWidth="1"/>
    <col min="4" max="4" width="14.28515625" style="17" customWidth="1"/>
    <col min="5" max="5" width="13.85546875" style="17" customWidth="1"/>
    <col min="6" max="6" width="15.85546875" style="17" customWidth="1"/>
    <col min="7" max="7" width="15.42578125" style="17" customWidth="1"/>
    <col min="8" max="8" width="18.85546875" style="17" customWidth="1"/>
    <col min="9" max="9" width="13.85546875" style="17" customWidth="1"/>
    <col min="10" max="10" width="15.42578125" style="17" customWidth="1"/>
    <col min="11" max="11" width="15.28515625" style="17" customWidth="1"/>
    <col min="12" max="13" width="12.42578125" style="17" customWidth="1"/>
    <col min="14" max="14" width="13.7109375" style="17" customWidth="1"/>
    <col min="15" max="15" width="14.42578125" style="17" customWidth="1"/>
    <col min="16" max="16" width="15.140625" style="17" customWidth="1"/>
    <col min="17" max="18" width="13.7109375" style="17" customWidth="1"/>
    <col min="19" max="19" width="12.28515625" style="17" customWidth="1"/>
    <col min="20" max="20" width="11.7109375" style="17" customWidth="1"/>
    <col min="21" max="21" width="13.140625" style="17" customWidth="1"/>
    <col min="22" max="22" width="13.42578125" style="17" customWidth="1"/>
    <col min="23" max="24" width="13.7109375" style="17" customWidth="1"/>
    <col min="25" max="25" width="12" style="17" customWidth="1"/>
    <col min="26" max="27" width="14.85546875" style="17" customWidth="1"/>
    <col min="28" max="28" width="13.42578125" style="17" customWidth="1"/>
    <col min="29" max="29" width="14.7109375" style="17" customWidth="1"/>
    <col min="30" max="30" width="15.42578125" style="17" customWidth="1"/>
    <col min="31" max="31" width="16.42578125" style="17" customWidth="1"/>
    <col min="32" max="32" width="14" style="17" customWidth="1"/>
    <col min="33" max="34" width="13.7109375" style="17" customWidth="1"/>
    <col min="35" max="40" width="14.7109375" style="17" customWidth="1"/>
    <col min="41" max="41" width="13.42578125" style="17" customWidth="1"/>
    <col min="42" max="42" width="20.28515625" style="2" customWidth="1"/>
    <col min="43" max="43" width="9.28515625" style="2" customWidth="1"/>
    <col min="44" max="44" width="10.42578125" style="2" customWidth="1"/>
    <col min="45" max="45" width="12.85546875" style="2" customWidth="1"/>
    <col min="46" max="46" width="10.42578125" style="2" customWidth="1"/>
    <col min="47" max="47" width="9.28515625" style="2" customWidth="1"/>
    <col min="48" max="51" width="11.42578125" style="2" customWidth="1"/>
    <col min="52" max="52" width="13.42578125" style="2" customWidth="1"/>
    <col min="53" max="54" width="11.42578125" style="2" customWidth="1"/>
    <col min="55" max="55" width="14.28515625" style="2" customWidth="1"/>
    <col min="56" max="56" width="11.42578125" style="2" customWidth="1"/>
    <col min="57" max="59" width="13.85546875" style="2" customWidth="1"/>
    <col min="60" max="60" width="16.42578125" style="2" customWidth="1"/>
    <col min="61" max="62" width="16.85546875" style="2" customWidth="1"/>
    <col min="63" max="63" width="16.85546875" style="21" customWidth="1"/>
    <col min="64" max="66" width="16.85546875" style="2" customWidth="1"/>
    <col min="67" max="67" width="18.7109375" style="2" customWidth="1"/>
    <col min="68" max="69" width="20" style="2" bestFit="1" customWidth="1"/>
    <col min="70" max="70" width="16.7109375" style="2" bestFit="1" customWidth="1"/>
    <col min="71" max="71" width="20" style="2" bestFit="1" customWidth="1"/>
    <col min="72" max="72" width="14" style="2" customWidth="1"/>
    <col min="73" max="16384" width="10.85546875" style="2"/>
  </cols>
  <sheetData>
    <row r="1" spans="1:89" ht="12" customHeight="1">
      <c r="A1" s="747" t="s">
        <v>137</v>
      </c>
      <c r="B1" s="747"/>
      <c r="C1" s="747"/>
      <c r="D1" s="747"/>
      <c r="E1" s="747"/>
      <c r="F1" s="747"/>
      <c r="G1" s="747"/>
      <c r="H1" s="26"/>
      <c r="I1" s="26"/>
      <c r="J1" s="26"/>
      <c r="K1" s="26"/>
      <c r="L1" s="26"/>
      <c r="M1" s="26"/>
      <c r="N1" s="26"/>
      <c r="O1" s="26"/>
      <c r="P1" s="26"/>
      <c r="Q1" s="26"/>
      <c r="R1" s="26"/>
      <c r="S1" s="26"/>
      <c r="T1" s="26"/>
      <c r="U1" s="26"/>
      <c r="V1" s="26"/>
      <c r="Y1" s="26"/>
      <c r="Z1" s="26"/>
      <c r="AA1" s="26"/>
      <c r="AB1" s="26"/>
      <c r="AC1" s="26"/>
    </row>
    <row r="2" spans="1:89" ht="5.25" customHeight="1"/>
    <row r="3" spans="1:89" s="15" customFormat="1" ht="36" customHeight="1">
      <c r="A3" s="736" t="s">
        <v>138</v>
      </c>
      <c r="B3" s="736"/>
      <c r="C3" s="736"/>
      <c r="D3" s="743" t="s">
        <v>139</v>
      </c>
      <c r="E3" s="744"/>
      <c r="F3" s="744"/>
      <c r="G3" s="745"/>
      <c r="I3" s="746"/>
      <c r="J3" s="746"/>
      <c r="K3" s="746"/>
      <c r="L3" s="746"/>
      <c r="M3" s="7"/>
      <c r="N3" s="7"/>
      <c r="O3" s="7"/>
      <c r="P3" s="62"/>
      <c r="Q3" s="7"/>
      <c r="R3" s="7"/>
      <c r="S3" s="7"/>
      <c r="T3" s="7"/>
      <c r="U3" s="16"/>
      <c r="V3" s="16"/>
      <c r="W3" s="16"/>
      <c r="X3" s="16"/>
      <c r="Y3" s="16"/>
      <c r="Z3" s="16"/>
      <c r="AA3" s="16"/>
      <c r="AB3" s="16"/>
      <c r="AC3" s="16"/>
      <c r="AD3" s="16"/>
      <c r="AE3" s="16"/>
      <c r="AF3" s="16"/>
      <c r="AG3" s="16"/>
      <c r="AO3" s="16"/>
    </row>
    <row r="4" spans="1:89" s="13" customFormat="1" ht="24.75" customHeight="1">
      <c r="A4" s="737" t="s">
        <v>140</v>
      </c>
      <c r="B4" s="738"/>
      <c r="C4" s="739"/>
      <c r="D4" s="49" t="s">
        <v>141</v>
      </c>
      <c r="E4" s="61" t="s">
        <v>142</v>
      </c>
      <c r="F4" s="61" t="s">
        <v>143</v>
      </c>
      <c r="G4" s="61" t="s">
        <v>144</v>
      </c>
      <c r="I4" s="434"/>
      <c r="J4" s="66"/>
      <c r="K4" s="66"/>
      <c r="L4" s="66"/>
      <c r="M4" s="7"/>
      <c r="N4" s="7"/>
      <c r="O4" s="7"/>
      <c r="P4" s="62"/>
      <c r="Q4" s="18"/>
      <c r="R4" s="18"/>
      <c r="S4" s="18"/>
      <c r="T4" s="18"/>
      <c r="U4" s="18"/>
      <c r="V4" s="18"/>
      <c r="W4" s="18"/>
      <c r="X4" s="18"/>
      <c r="Y4" s="18"/>
      <c r="Z4" s="18"/>
      <c r="AA4" s="18"/>
      <c r="AB4" s="18"/>
      <c r="AC4" s="18"/>
      <c r="BK4" s="15"/>
    </row>
    <row r="5" spans="1:89" ht="20.100000000000001" customHeight="1">
      <c r="A5" s="733" t="s">
        <v>145</v>
      </c>
      <c r="B5" s="734"/>
      <c r="C5" s="735"/>
      <c r="D5" s="435">
        <f>+'1.1 Contabilidad Ingresos'!F111</f>
        <v>0</v>
      </c>
      <c r="E5" s="435">
        <f>+'1.1 Contabilidad Ingresos'!G111</f>
        <v>0</v>
      </c>
      <c r="F5" s="435">
        <f>+'1.1 Contabilidad Ingresos'!H111</f>
        <v>0</v>
      </c>
      <c r="G5" s="435">
        <f>+'1.1 Contabilidad Ingresos'!I111</f>
        <v>0</v>
      </c>
      <c r="H5" s="2"/>
      <c r="I5" s="145"/>
      <c r="J5" s="145"/>
      <c r="K5" s="145"/>
      <c r="L5" s="145"/>
      <c r="M5" s="7"/>
      <c r="N5" s="7"/>
      <c r="O5" s="7"/>
      <c r="P5" s="62"/>
      <c r="AD5" s="2"/>
      <c r="AE5" s="2"/>
      <c r="AF5" s="2"/>
      <c r="AG5" s="2"/>
      <c r="AH5" s="2"/>
      <c r="AI5" s="2"/>
      <c r="AJ5" s="2"/>
      <c r="AK5" s="2"/>
      <c r="AL5" s="2"/>
      <c r="AM5" s="2"/>
      <c r="AN5" s="2"/>
      <c r="AO5" s="2"/>
      <c r="BN5" s="13"/>
    </row>
    <row r="6" spans="1:89">
      <c r="J6" s="7"/>
      <c r="K6" s="7"/>
      <c r="L6" s="7"/>
      <c r="M6" s="7"/>
      <c r="N6" s="7"/>
      <c r="O6" s="7"/>
      <c r="P6" s="62"/>
      <c r="BN6" s="13"/>
    </row>
    <row r="7" spans="1:89">
      <c r="J7" s="7"/>
      <c r="K7" s="7"/>
      <c r="L7" s="7"/>
      <c r="M7" s="7"/>
      <c r="N7" s="7"/>
      <c r="O7" s="7"/>
      <c r="P7" s="62"/>
      <c r="AB7" s="291"/>
      <c r="BN7" s="13"/>
    </row>
    <row r="8" spans="1:89" ht="12" customHeight="1">
      <c r="A8" s="748" t="s">
        <v>146</v>
      </c>
      <c r="B8" s="748"/>
      <c r="C8" s="748"/>
      <c r="D8" s="748"/>
      <c r="E8" s="748"/>
      <c r="F8" s="748"/>
      <c r="G8" s="748"/>
      <c r="H8" s="748"/>
      <c r="I8" s="748"/>
      <c r="J8" s="748"/>
      <c r="K8" s="748"/>
      <c r="L8" s="748"/>
      <c r="M8" s="748"/>
      <c r="N8" s="748"/>
      <c r="O8" s="748"/>
      <c r="P8" s="748"/>
      <c r="Q8" s="26"/>
      <c r="R8" s="26"/>
      <c r="S8" s="26"/>
      <c r="T8" s="26"/>
      <c r="U8" s="26"/>
      <c r="V8" s="26"/>
      <c r="W8" s="26"/>
      <c r="X8" s="26"/>
      <c r="Y8" s="26"/>
      <c r="Z8" s="26"/>
      <c r="AA8" s="26"/>
      <c r="AB8" s="292"/>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433"/>
      <c r="BL8" s="26"/>
      <c r="BM8" s="26"/>
      <c r="BN8" s="13"/>
    </row>
    <row r="9" spans="1:89" ht="15.95" customHeight="1">
      <c r="AM9" s="2"/>
      <c r="AN9" s="2"/>
      <c r="BK9" s="15"/>
    </row>
    <row r="10" spans="1:89" s="31" customFormat="1" ht="12" customHeight="1">
      <c r="A10" s="736" t="s">
        <v>147</v>
      </c>
      <c r="B10" s="736"/>
      <c r="C10" s="736"/>
      <c r="D10" s="765" t="s">
        <v>148</v>
      </c>
      <c r="E10" s="766"/>
      <c r="F10" s="766"/>
      <c r="G10" s="766"/>
      <c r="H10" s="766"/>
      <c r="I10" s="766"/>
      <c r="J10" s="766"/>
      <c r="K10" s="766"/>
      <c r="L10" s="766"/>
      <c r="M10" s="766"/>
      <c r="N10" s="766"/>
      <c r="O10" s="766"/>
      <c r="P10" s="766"/>
      <c r="Q10" s="766"/>
      <c r="R10" s="766"/>
      <c r="S10" s="764" t="s">
        <v>149</v>
      </c>
      <c r="T10" s="764"/>
      <c r="U10" s="764"/>
      <c r="V10" s="764"/>
      <c r="W10" s="764"/>
      <c r="X10" s="764"/>
      <c r="Y10" s="764"/>
      <c r="Z10" s="764"/>
      <c r="AA10" s="764"/>
      <c r="AB10" s="764"/>
      <c r="AC10" s="764"/>
      <c r="AQ10" s="2"/>
      <c r="AR10" s="2"/>
      <c r="AS10" s="2"/>
    </row>
    <row r="11" spans="1:89" s="13" customFormat="1" ht="24" customHeight="1">
      <c r="A11" s="736"/>
      <c r="B11" s="736"/>
      <c r="C11" s="736"/>
      <c r="D11" s="743" t="s">
        <v>64</v>
      </c>
      <c r="E11" s="744"/>
      <c r="F11" s="745"/>
      <c r="G11" s="743" t="s">
        <v>65</v>
      </c>
      <c r="H11" s="745"/>
      <c r="I11" s="743" t="s">
        <v>66</v>
      </c>
      <c r="J11" s="745"/>
      <c r="K11" s="743" t="s">
        <v>67</v>
      </c>
      <c r="L11" s="745"/>
      <c r="M11" s="743" t="s">
        <v>68</v>
      </c>
      <c r="N11" s="744"/>
      <c r="O11" s="745"/>
      <c r="P11" s="767" t="s">
        <v>71</v>
      </c>
      <c r="Q11" s="767" t="s">
        <v>72</v>
      </c>
      <c r="R11" s="767" t="s">
        <v>150</v>
      </c>
      <c r="S11" s="680" t="s">
        <v>151</v>
      </c>
      <c r="T11" s="680" t="s">
        <v>152</v>
      </c>
      <c r="U11" s="684" t="s">
        <v>153</v>
      </c>
      <c r="V11" s="685"/>
      <c r="W11" s="685"/>
      <c r="X11" s="685"/>
      <c r="Y11" s="686"/>
      <c r="Z11" s="680" t="s">
        <v>154</v>
      </c>
      <c r="AA11" s="680" t="s">
        <v>155</v>
      </c>
      <c r="AB11" s="680" t="s">
        <v>156</v>
      </c>
      <c r="AC11" s="680" t="s">
        <v>157</v>
      </c>
      <c r="AQ11" s="2"/>
      <c r="AR11" s="2"/>
      <c r="AS11" s="2"/>
    </row>
    <row r="12" spans="1:89" s="18" customFormat="1" ht="48.95" customHeight="1">
      <c r="A12" s="740" t="s">
        <v>158</v>
      </c>
      <c r="B12" s="741"/>
      <c r="C12" s="742"/>
      <c r="D12" s="49" t="s">
        <v>159</v>
      </c>
      <c r="E12" s="49" t="s">
        <v>160</v>
      </c>
      <c r="F12" s="49" t="s">
        <v>161</v>
      </c>
      <c r="G12" s="49" t="s">
        <v>141</v>
      </c>
      <c r="H12" s="61" t="s">
        <v>162</v>
      </c>
      <c r="I12" s="49" t="s">
        <v>141</v>
      </c>
      <c r="J12" s="61" t="s">
        <v>142</v>
      </c>
      <c r="K12" s="49" t="s">
        <v>141</v>
      </c>
      <c r="L12" s="61" t="s">
        <v>142</v>
      </c>
      <c r="M12" s="49" t="s">
        <v>141</v>
      </c>
      <c r="N12" s="61" t="s">
        <v>142</v>
      </c>
      <c r="O12" s="50" t="s">
        <v>163</v>
      </c>
      <c r="P12" s="768"/>
      <c r="Q12" s="768"/>
      <c r="R12" s="768"/>
      <c r="S12" s="763"/>
      <c r="T12" s="763"/>
      <c r="U12" s="74" t="s">
        <v>164</v>
      </c>
      <c r="V12" s="74" t="s">
        <v>165</v>
      </c>
      <c r="W12" s="74" t="s">
        <v>166</v>
      </c>
      <c r="X12" s="74" t="s">
        <v>167</v>
      </c>
      <c r="Y12" s="74" t="s">
        <v>168</v>
      </c>
      <c r="Z12" s="763"/>
      <c r="AA12" s="763"/>
      <c r="AB12" s="763"/>
      <c r="AC12" s="763"/>
      <c r="AQ12" s="2"/>
      <c r="AR12" s="2"/>
      <c r="AS12" s="2"/>
    </row>
    <row r="13" spans="1:89" s="247" customFormat="1" ht="20.100000000000001" customHeight="1">
      <c r="A13" s="732" t="s">
        <v>169</v>
      </c>
      <c r="B13" s="732"/>
      <c r="C13" s="732"/>
      <c r="D13" s="435">
        <f>+'1.2 Cont. Costos Directos'!E92</f>
        <v>0</v>
      </c>
      <c r="E13" s="435">
        <f>+'1.2 Cont. Costos Directos'!F92</f>
        <v>0</v>
      </c>
      <c r="F13" s="435">
        <f>+'1.2 Cont. Costos Directos'!G92</f>
        <v>0</v>
      </c>
      <c r="G13" s="435">
        <f>+'1.2 Cont. Costos Directos'!H92</f>
        <v>0</v>
      </c>
      <c r="H13" s="435">
        <f>+'1.2 Cont. Costos Directos'!I92</f>
        <v>0</v>
      </c>
      <c r="I13" s="435">
        <f>+'1.2 Cont. Costos Directos'!J92</f>
        <v>0</v>
      </c>
      <c r="J13" s="435">
        <f>+'1.2 Cont. Costos Directos'!K92</f>
        <v>0</v>
      </c>
      <c r="K13" s="435">
        <f>+'1.2 Cont. Costos Directos'!L92</f>
        <v>0</v>
      </c>
      <c r="L13" s="435">
        <f>+'1.2 Cont. Costos Directos'!M92</f>
        <v>0</v>
      </c>
      <c r="M13" s="435">
        <f>+'1.2 Cont. Costos Directos'!N92</f>
        <v>0</v>
      </c>
      <c r="N13" s="435">
        <f>+'1.2 Cont. Costos Directos'!O92</f>
        <v>0</v>
      </c>
      <c r="O13" s="435">
        <f>+'1.2 Cont. Costos Directos'!P92</f>
        <v>0</v>
      </c>
      <c r="P13" s="435">
        <f>+'1.2 Cont. Costos Directos'!Q92</f>
        <v>0</v>
      </c>
      <c r="Q13" s="435">
        <f>+'1.2 Cont. Costos Directos'!R92</f>
        <v>0</v>
      </c>
      <c r="R13" s="435">
        <f>+'1.2 Cont. Costos Directos'!S92</f>
        <v>0</v>
      </c>
      <c r="S13" s="435">
        <f>+'1.3 Cont. Costos Indirectos'!$F$40</f>
        <v>0</v>
      </c>
      <c r="T13" s="435">
        <f>+'1.3 Cont. Costos Indirectos'!$F$41</f>
        <v>0</v>
      </c>
      <c r="U13" s="435">
        <f>+'1.3 Cont. Costos Indirectos'!$F$42</f>
        <v>0</v>
      </c>
      <c r="V13" s="435">
        <f>+'1.3 Cont. Costos Indirectos'!$F$43</f>
        <v>0</v>
      </c>
      <c r="W13" s="435">
        <f>+'1.3 Cont. Costos Indirectos'!$F$44</f>
        <v>0</v>
      </c>
      <c r="X13" s="435">
        <f>+'1.3 Cont. Costos Indirectos'!$F$45</f>
        <v>0</v>
      </c>
      <c r="Y13" s="435">
        <f>+'1.3 Cont. Costos Indirectos'!$F$46</f>
        <v>0</v>
      </c>
      <c r="Z13" s="435">
        <f>+'1.3 Cont. Costos Indirectos'!$F$47</f>
        <v>0</v>
      </c>
      <c r="AA13" s="435">
        <f>+'1.3 Cont. Costos Indirectos'!$F$48</f>
        <v>0</v>
      </c>
      <c r="AB13" s="435">
        <f>+'1.3 Cont. Costos Indirectos'!$F$49</f>
        <v>0</v>
      </c>
      <c r="AC13" s="435">
        <f>+'1.3 Cont. Costos Indirectos'!$F$50</f>
        <v>0</v>
      </c>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row>
    <row r="14" spans="1:89" s="13" customForma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O14" s="18"/>
      <c r="BK14" s="15"/>
    </row>
    <row r="15" spans="1:89" s="13" customFormat="1">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O15" s="18"/>
      <c r="BK15" s="15"/>
    </row>
    <row r="16" spans="1:89" ht="27.75" customHeight="1">
      <c r="A16" s="748" t="s">
        <v>170</v>
      </c>
      <c r="B16" s="748"/>
      <c r="C16" s="748"/>
      <c r="D16" s="748"/>
      <c r="E16" s="748"/>
      <c r="F16" s="748"/>
      <c r="G16" s="748"/>
      <c r="H16" s="748"/>
      <c r="I16" s="26"/>
      <c r="J16" s="26"/>
      <c r="K16" s="26"/>
      <c r="L16" s="26"/>
      <c r="M16" s="26"/>
      <c r="N16" s="26"/>
      <c r="O16" s="26"/>
      <c r="P16" s="26"/>
      <c r="Q16" s="26"/>
      <c r="R16" s="26"/>
      <c r="S16" s="26"/>
      <c r="T16" s="26"/>
      <c r="U16" s="26"/>
      <c r="V16" s="26"/>
      <c r="W16" s="26"/>
      <c r="X16" s="26"/>
      <c r="Y16" s="26"/>
      <c r="Z16" s="26"/>
      <c r="AA16" s="26"/>
      <c r="AB16" s="26"/>
      <c r="AC16" s="26"/>
      <c r="AD16" s="26"/>
      <c r="AE16" s="26"/>
      <c r="AF16" s="35"/>
      <c r="AG16" s="35"/>
      <c r="AH16" s="35"/>
      <c r="AI16" s="35"/>
      <c r="AJ16" s="35"/>
      <c r="AK16" s="35"/>
      <c r="AL16" s="35"/>
      <c r="AM16" s="35"/>
      <c r="AN16" s="35"/>
      <c r="AO16" s="26"/>
      <c r="AP16" s="35"/>
      <c r="AQ16" s="35"/>
      <c r="AR16" s="35"/>
      <c r="AS16" s="35"/>
      <c r="AT16" s="35"/>
      <c r="AU16" s="35"/>
      <c r="AV16" s="35"/>
      <c r="AW16" s="35"/>
      <c r="AX16" s="35"/>
      <c r="AY16" s="35"/>
      <c r="AZ16" s="35"/>
      <c r="BA16" s="35"/>
      <c r="BB16" s="35"/>
      <c r="BC16" s="35"/>
      <c r="BD16" s="35"/>
      <c r="BE16" s="26"/>
      <c r="BF16" s="26"/>
      <c r="BG16" s="26"/>
      <c r="BH16" s="26"/>
      <c r="BI16" s="26"/>
      <c r="BJ16" s="26"/>
      <c r="BK16" s="433"/>
      <c r="BL16" s="26"/>
      <c r="BM16" s="26"/>
      <c r="BN16" s="26"/>
      <c r="BO16" s="26"/>
      <c r="BP16" s="26"/>
      <c r="BQ16" s="26"/>
      <c r="BR16" s="26"/>
      <c r="BS16" s="26"/>
    </row>
    <row r="17" spans="1:56" ht="5.25" customHeight="1">
      <c r="A17" s="747"/>
      <c r="B17" s="747"/>
      <c r="C17" s="747"/>
      <c r="D17" s="747"/>
      <c r="E17" s="747"/>
      <c r="F17" s="747"/>
      <c r="G17" s="747"/>
      <c r="H17" s="747"/>
      <c r="I17" s="747"/>
      <c r="J17" s="747"/>
      <c r="K17" s="747"/>
      <c r="L17" s="747"/>
      <c r="M17" s="747"/>
      <c r="N17" s="747"/>
      <c r="AF17" s="36"/>
      <c r="AG17" s="36"/>
      <c r="AH17" s="36"/>
      <c r="AI17" s="36"/>
      <c r="AJ17" s="36"/>
      <c r="AK17" s="36"/>
      <c r="AL17" s="36"/>
      <c r="AM17" s="36"/>
      <c r="AN17" s="36"/>
      <c r="AP17" s="36"/>
      <c r="AQ17" s="36"/>
      <c r="AR17" s="36"/>
      <c r="AS17" s="36"/>
      <c r="AT17" s="36"/>
      <c r="AU17" s="36"/>
      <c r="AV17" s="36"/>
      <c r="AW17" s="36"/>
      <c r="AX17" s="36"/>
      <c r="AY17" s="36"/>
      <c r="AZ17" s="37"/>
      <c r="BA17" s="37"/>
      <c r="BB17" s="37"/>
      <c r="BC17" s="37"/>
      <c r="BD17" s="37"/>
    </row>
    <row r="18" spans="1:56" ht="47.1" customHeight="1">
      <c r="A18" s="753" t="s">
        <v>171</v>
      </c>
      <c r="B18" s="754"/>
      <c r="C18" s="755"/>
      <c r="D18" s="750" t="s">
        <v>172</v>
      </c>
      <c r="E18" s="750" t="s">
        <v>173</v>
      </c>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row>
    <row r="19" spans="1:56" ht="12" customHeight="1">
      <c r="A19" s="756"/>
      <c r="B19" s="757"/>
      <c r="C19" s="758"/>
      <c r="D19" s="751"/>
      <c r="E19" s="751"/>
      <c r="G19" s="2"/>
      <c r="H19" s="2"/>
      <c r="I19" s="2"/>
      <c r="J19" s="2"/>
      <c r="K19" s="2"/>
      <c r="AD19" s="32"/>
      <c r="AE19" s="39"/>
      <c r="AF19" s="39"/>
      <c r="AG19" s="39"/>
      <c r="AH19" s="39"/>
      <c r="AI19" s="39"/>
      <c r="AJ19" s="39"/>
      <c r="AK19" s="39"/>
      <c r="AL19" s="39"/>
      <c r="AM19" s="39"/>
      <c r="AN19" s="39"/>
      <c r="AO19" s="39"/>
      <c r="AP19" s="39"/>
      <c r="AQ19" s="39"/>
      <c r="AR19" s="39"/>
      <c r="AS19" s="39"/>
      <c r="AT19" s="39"/>
      <c r="AU19" s="39"/>
      <c r="AV19" s="39"/>
      <c r="AW19" s="39"/>
      <c r="AX19" s="39"/>
      <c r="AY19" s="39"/>
      <c r="AZ19" s="39"/>
      <c r="BA19" s="39"/>
    </row>
    <row r="20" spans="1:56" ht="15" customHeight="1">
      <c r="A20" s="759" t="s">
        <v>174</v>
      </c>
      <c r="B20" s="761" t="s">
        <v>175</v>
      </c>
      <c r="C20" s="762"/>
      <c r="D20" s="752"/>
      <c r="E20" s="752"/>
      <c r="AD20" s="32"/>
      <c r="AE20" s="32"/>
      <c r="AF20" s="32"/>
      <c r="AG20" s="32"/>
      <c r="AH20" s="32"/>
      <c r="AI20" s="32"/>
      <c r="AJ20" s="32"/>
      <c r="AK20" s="34"/>
      <c r="AL20" s="32"/>
      <c r="AM20" s="32"/>
      <c r="AN20" s="32"/>
      <c r="AO20" s="32"/>
      <c r="AP20" s="32"/>
      <c r="AQ20" s="32"/>
      <c r="AR20" s="32"/>
      <c r="AS20" s="34"/>
      <c r="AT20" s="32"/>
      <c r="AU20" s="32"/>
      <c r="AV20" s="32"/>
      <c r="AW20" s="34"/>
      <c r="AX20" s="40"/>
      <c r="AY20" s="39"/>
      <c r="AZ20" s="39"/>
      <c r="BA20" s="39"/>
    </row>
    <row r="21" spans="1:56" ht="12" customHeight="1">
      <c r="A21" s="760"/>
      <c r="B21" s="730" t="str">
        <f>CONCATENATE(+'1.4 Costo de Capital'!A4," Directos")</f>
        <v>Intangibles Directos</v>
      </c>
      <c r="C21" s="731"/>
      <c r="D21" s="205">
        <f>SUM('1.4 Costo de Capital'!C31:C33)</f>
        <v>0</v>
      </c>
      <c r="E21" s="205">
        <f>SUM('1.4 Costo de Capital'!C67:C69)</f>
        <v>0</v>
      </c>
      <c r="AD21" s="33"/>
      <c r="AE21" s="33"/>
      <c r="AF21" s="33"/>
      <c r="AG21" s="33"/>
      <c r="AH21" s="33"/>
      <c r="AI21" s="33"/>
      <c r="AJ21" s="33"/>
      <c r="AK21" s="33"/>
      <c r="AL21" s="33"/>
      <c r="AM21" s="33"/>
      <c r="AN21" s="33"/>
      <c r="AO21" s="33"/>
      <c r="AP21" s="33"/>
      <c r="AQ21" s="33"/>
      <c r="AR21" s="33"/>
      <c r="AS21" s="33"/>
      <c r="AT21" s="33"/>
      <c r="AU21" s="33"/>
      <c r="AV21" s="33"/>
      <c r="AW21" s="41"/>
      <c r="AX21" s="33"/>
      <c r="AY21" s="33"/>
      <c r="AZ21" s="33"/>
      <c r="BA21" s="33"/>
    </row>
    <row r="22" spans="1:56" ht="12.95" customHeight="1">
      <c r="A22" s="760"/>
      <c r="B22" s="730" t="str">
        <f>+'1.4 Costo de Capital'!A10</f>
        <v>Terrenos y Construcciones (directos)</v>
      </c>
      <c r="C22" s="731"/>
      <c r="D22" s="205">
        <f>+'1.4 Costo de Capital'!C36</f>
        <v>0</v>
      </c>
      <c r="E22" s="205">
        <f>+'1.4 Costo de Capital'!C72</f>
        <v>0</v>
      </c>
      <c r="AD22" s="33"/>
      <c r="AE22" s="33"/>
      <c r="AF22" s="33"/>
      <c r="AG22" s="33"/>
      <c r="AH22" s="33"/>
      <c r="AI22" s="33"/>
      <c r="AJ22" s="33"/>
      <c r="AK22" s="33"/>
      <c r="AL22" s="33"/>
      <c r="AM22" s="33"/>
      <c r="AN22" s="33"/>
      <c r="AO22" s="33"/>
      <c r="AP22" s="33"/>
      <c r="AQ22" s="33"/>
      <c r="AR22" s="33"/>
      <c r="AS22" s="33"/>
      <c r="AT22" s="33"/>
      <c r="AU22" s="33"/>
      <c r="AV22" s="33"/>
      <c r="AW22" s="41"/>
      <c r="AX22" s="33"/>
      <c r="AY22" s="33"/>
      <c r="AZ22" s="33"/>
      <c r="BA22" s="33"/>
    </row>
    <row r="23" spans="1:56">
      <c r="A23" s="760"/>
      <c r="B23" s="730" t="str">
        <f>+'1.4 Costo de Capital'!A11</f>
        <v>Sistemas de energía</v>
      </c>
      <c r="C23" s="731"/>
      <c r="D23" s="205">
        <f>+'1.4 Costo de Capital'!C37</f>
        <v>0</v>
      </c>
      <c r="E23" s="205">
        <f>+'1.4 Costo de Capital'!C73</f>
        <v>0</v>
      </c>
      <c r="AD23" s="33"/>
      <c r="AE23" s="33"/>
      <c r="AF23" s="33"/>
      <c r="AG23" s="33"/>
      <c r="AH23" s="33"/>
      <c r="AI23" s="33"/>
      <c r="AJ23" s="33"/>
      <c r="AK23" s="33"/>
      <c r="AL23" s="33"/>
      <c r="AM23" s="33"/>
      <c r="AN23" s="33"/>
      <c r="AO23" s="33"/>
      <c r="AP23" s="33"/>
      <c r="AQ23" s="33"/>
      <c r="AR23" s="33"/>
      <c r="AS23" s="33"/>
      <c r="AT23" s="33"/>
      <c r="AU23" s="33"/>
      <c r="AV23" s="33"/>
      <c r="AW23" s="41"/>
      <c r="AX23" s="33"/>
      <c r="AY23" s="33"/>
      <c r="AZ23" s="33"/>
      <c r="BA23" s="33"/>
    </row>
    <row r="24" spans="1:56">
      <c r="A24" s="760"/>
      <c r="B24" s="730" t="str">
        <f>+'1.4 Costo de Capital'!A12</f>
        <v>Aires acondicionados</v>
      </c>
      <c r="C24" s="731"/>
      <c r="D24" s="205">
        <f>+'1.4 Costo de Capital'!C38</f>
        <v>0</v>
      </c>
      <c r="E24" s="205">
        <f>+'1.4 Costo de Capital'!C74</f>
        <v>0</v>
      </c>
      <c r="AD24" s="33"/>
      <c r="AE24" s="33"/>
      <c r="AF24" s="33"/>
      <c r="AG24" s="33"/>
      <c r="AH24" s="33"/>
      <c r="AI24" s="33"/>
      <c r="AJ24" s="33"/>
      <c r="AK24" s="33"/>
      <c r="AL24" s="33"/>
      <c r="AM24" s="33"/>
      <c r="AN24" s="33"/>
      <c r="AO24" s="33"/>
      <c r="AP24" s="33"/>
      <c r="AQ24" s="33"/>
      <c r="AR24" s="33"/>
      <c r="AS24" s="33"/>
      <c r="AT24" s="33"/>
      <c r="AU24" s="33"/>
      <c r="AV24" s="33"/>
      <c r="AW24" s="41"/>
      <c r="AX24" s="33"/>
      <c r="AY24" s="33"/>
      <c r="AZ24" s="33"/>
      <c r="BA24" s="33"/>
    </row>
    <row r="25" spans="1:56" ht="12" customHeight="1">
      <c r="A25" s="760"/>
      <c r="B25" s="730" t="str">
        <f>+'1.4 Costo de Capital'!A13</f>
        <v>Infraestructuras de estaciones base de acceso (Torres)</v>
      </c>
      <c r="C25" s="731"/>
      <c r="D25" s="205">
        <f>+'1.4 Costo de Capital'!C39</f>
        <v>0</v>
      </c>
      <c r="E25" s="205">
        <f>+'1.4 Costo de Capital'!C75</f>
        <v>0</v>
      </c>
      <c r="AD25" s="33"/>
      <c r="AE25" s="33"/>
      <c r="AF25" s="33"/>
      <c r="AG25" s="33"/>
      <c r="AH25" s="33"/>
      <c r="AI25" s="33"/>
      <c r="AJ25" s="33"/>
      <c r="AK25" s="33"/>
      <c r="AL25" s="33"/>
      <c r="AM25" s="33"/>
      <c r="AN25" s="33"/>
      <c r="AO25" s="33"/>
      <c r="AP25" s="33"/>
      <c r="AQ25" s="33"/>
      <c r="AR25" s="33"/>
      <c r="AS25" s="33"/>
      <c r="AT25" s="33"/>
      <c r="AU25" s="33"/>
      <c r="AV25" s="33"/>
      <c r="AW25" s="41"/>
      <c r="AX25" s="33"/>
      <c r="AY25" s="33"/>
      <c r="AZ25" s="33"/>
      <c r="BA25" s="33"/>
    </row>
    <row r="26" spans="1:56">
      <c r="A26" s="760"/>
      <c r="B26" s="730" t="str">
        <f>+'1.4 Costo de Capital'!A14</f>
        <v>Red de Núcleo</v>
      </c>
      <c r="C26" s="731"/>
      <c r="D26" s="205">
        <f>+'1.4 Costo de Capital'!C40</f>
        <v>0</v>
      </c>
      <c r="E26" s="205">
        <f>+'1.4 Costo de Capital'!C76</f>
        <v>0</v>
      </c>
      <c r="AD26" s="33"/>
      <c r="AE26" s="33"/>
      <c r="AF26" s="33"/>
      <c r="AG26" s="33"/>
      <c r="AH26" s="33"/>
      <c r="AI26" s="33"/>
      <c r="AJ26" s="33"/>
      <c r="AK26" s="33"/>
      <c r="AL26" s="33"/>
      <c r="AM26" s="33"/>
      <c r="AN26" s="33"/>
      <c r="AO26" s="33"/>
      <c r="AP26" s="33"/>
      <c r="AQ26" s="33"/>
      <c r="AR26" s="33"/>
      <c r="AS26" s="33"/>
      <c r="AT26" s="33"/>
      <c r="AU26" s="33"/>
      <c r="AV26" s="33"/>
      <c r="AW26" s="41"/>
      <c r="AX26" s="33"/>
      <c r="AY26" s="33"/>
      <c r="AZ26" s="33"/>
      <c r="BA26" s="33"/>
    </row>
    <row r="27" spans="1:56">
      <c r="A27" s="760"/>
      <c r="B27" s="730" t="str">
        <f>+'1.4 Costo de Capital'!A15</f>
        <v>Red de Transmisión</v>
      </c>
      <c r="C27" s="731"/>
      <c r="D27" s="205">
        <f>+'1.4 Costo de Capital'!C41</f>
        <v>0</v>
      </c>
      <c r="E27" s="205">
        <f>+'1.4 Costo de Capital'!C77</f>
        <v>0</v>
      </c>
      <c r="AD27" s="33"/>
      <c r="AE27" s="33"/>
      <c r="AF27" s="33"/>
      <c r="AG27" s="33"/>
      <c r="AH27" s="33"/>
      <c r="AI27" s="33"/>
      <c r="AJ27" s="33"/>
      <c r="AK27" s="33"/>
      <c r="AL27" s="33"/>
      <c r="AM27" s="33"/>
      <c r="AN27" s="33"/>
      <c r="AO27" s="33"/>
      <c r="AP27" s="33"/>
      <c r="AQ27" s="33"/>
      <c r="AR27" s="33"/>
      <c r="AS27" s="33"/>
      <c r="AT27" s="33"/>
      <c r="AU27" s="33"/>
      <c r="AV27" s="33"/>
      <c r="AW27" s="41"/>
      <c r="AX27" s="33"/>
      <c r="AY27" s="33"/>
      <c r="AZ27" s="33"/>
      <c r="BA27" s="33"/>
    </row>
    <row r="28" spans="1:56">
      <c r="A28" s="760"/>
      <c r="B28" s="730" t="str">
        <f>+'1.4 Costo de Capital'!A16</f>
        <v>Red de Conmutación</v>
      </c>
      <c r="C28" s="731"/>
      <c r="D28" s="205">
        <f>+'1.4 Costo de Capital'!C42</f>
        <v>0</v>
      </c>
      <c r="E28" s="205">
        <f>+'1.4 Costo de Capital'!C78</f>
        <v>0</v>
      </c>
      <c r="AD28" s="33"/>
      <c r="AE28" s="33"/>
      <c r="AF28" s="33"/>
      <c r="AG28" s="33"/>
      <c r="AH28" s="33"/>
      <c r="AI28" s="33"/>
      <c r="AJ28" s="33"/>
      <c r="AK28" s="33"/>
      <c r="AL28" s="33"/>
      <c r="AM28" s="33"/>
      <c r="AN28" s="33"/>
      <c r="AO28" s="33"/>
      <c r="AP28" s="33"/>
      <c r="AQ28" s="33"/>
      <c r="AR28" s="33"/>
      <c r="AS28" s="33"/>
      <c r="AT28" s="33"/>
      <c r="AU28" s="33"/>
      <c r="AV28" s="33"/>
      <c r="AW28" s="41"/>
      <c r="AX28" s="33"/>
      <c r="AY28" s="33"/>
      <c r="AZ28" s="33"/>
      <c r="BA28" s="33"/>
    </row>
    <row r="29" spans="1:56">
      <c r="A29" s="760"/>
      <c r="B29" s="730" t="str">
        <f>+'1.4 Costo de Capital'!A17</f>
        <v xml:space="preserve">Red de Acceso </v>
      </c>
      <c r="C29" s="731"/>
      <c r="D29" s="205">
        <f>+'1.4 Costo de Capital'!C43</f>
        <v>0</v>
      </c>
      <c r="E29" s="205">
        <f>+'1.4 Costo de Capital'!C79</f>
        <v>0</v>
      </c>
      <c r="AD29" s="33"/>
      <c r="AE29" s="33"/>
      <c r="AF29" s="33"/>
      <c r="AG29" s="33"/>
      <c r="AH29" s="33"/>
      <c r="AI29" s="33"/>
      <c r="AJ29" s="33"/>
      <c r="AK29" s="33"/>
      <c r="AL29" s="33"/>
      <c r="AM29" s="33"/>
      <c r="AN29" s="33"/>
      <c r="AO29" s="33"/>
      <c r="AP29" s="33"/>
      <c r="AQ29" s="33"/>
      <c r="AR29" s="33"/>
      <c r="AS29" s="33"/>
      <c r="AT29" s="33"/>
      <c r="AU29" s="33"/>
      <c r="AV29" s="33"/>
      <c r="AW29" s="41"/>
      <c r="AX29" s="33"/>
      <c r="AY29" s="33"/>
      <c r="AZ29" s="33"/>
      <c r="BA29" s="33"/>
    </row>
    <row r="30" spans="1:56">
      <c r="A30" s="749" t="s">
        <v>176</v>
      </c>
      <c r="B30" s="749"/>
      <c r="C30" s="749"/>
      <c r="D30" s="206">
        <f>SUM(D21:D29)</f>
        <v>0</v>
      </c>
      <c r="E30" s="206">
        <f>SUM(E21:E29)</f>
        <v>0</v>
      </c>
      <c r="AD30" s="34"/>
      <c r="AE30" s="34"/>
      <c r="AF30" s="34"/>
      <c r="AG30" s="34"/>
      <c r="AH30" s="34"/>
      <c r="AI30" s="34"/>
      <c r="AJ30" s="34"/>
      <c r="AK30" s="34"/>
      <c r="AL30" s="34"/>
      <c r="AM30" s="34"/>
      <c r="AN30" s="34"/>
      <c r="AO30" s="34"/>
      <c r="AP30" s="34"/>
      <c r="AQ30" s="34"/>
      <c r="AR30" s="34"/>
      <c r="AS30" s="34"/>
      <c r="AT30" s="42"/>
      <c r="AU30" s="42"/>
      <c r="AV30" s="34"/>
      <c r="AW30" s="43"/>
      <c r="AX30" s="34"/>
      <c r="AY30" s="34"/>
      <c r="AZ30" s="34"/>
      <c r="BA30" s="34"/>
    </row>
    <row r="31" spans="1:56">
      <c r="AF31" s="36"/>
      <c r="AG31" s="36"/>
      <c r="AH31" s="36"/>
      <c r="AI31" s="36"/>
      <c r="AJ31" s="36"/>
      <c r="AK31" s="36"/>
      <c r="AL31" s="36"/>
      <c r="AM31" s="36"/>
      <c r="AN31" s="36"/>
      <c r="AP31" s="37"/>
      <c r="AQ31" s="37"/>
      <c r="AR31" s="37"/>
      <c r="AS31" s="37"/>
      <c r="AT31" s="37"/>
      <c r="AU31" s="37"/>
      <c r="AV31" s="37"/>
      <c r="AW31" s="37"/>
      <c r="AX31" s="37"/>
      <c r="AY31" s="37"/>
      <c r="AZ31" s="37"/>
      <c r="BA31" s="37"/>
      <c r="BB31" s="37"/>
      <c r="BC31" s="37"/>
      <c r="BD31" s="37"/>
    </row>
    <row r="32" spans="1:56">
      <c r="AF32" s="36"/>
      <c r="AG32" s="36"/>
      <c r="AH32" s="36"/>
      <c r="AI32" s="36"/>
      <c r="AJ32" s="36"/>
      <c r="AK32" s="36"/>
      <c r="AL32" s="36"/>
      <c r="AM32" s="36"/>
      <c r="AN32" s="36"/>
      <c r="AP32" s="37"/>
      <c r="AQ32" s="37"/>
      <c r="AR32" s="37"/>
      <c r="AS32" s="37"/>
      <c r="AT32" s="37"/>
      <c r="AU32" s="37"/>
      <c r="AV32" s="37"/>
      <c r="AW32" s="37"/>
      <c r="AX32" s="37"/>
      <c r="AY32" s="37"/>
      <c r="AZ32" s="37"/>
      <c r="BA32" s="37"/>
      <c r="BB32" s="37"/>
      <c r="BC32" s="37"/>
      <c r="BD32" s="37"/>
    </row>
    <row r="33" spans="32:56">
      <c r="AF33" s="36"/>
      <c r="AG33" s="36"/>
      <c r="AH33" s="36"/>
      <c r="AI33" s="36"/>
      <c r="AJ33" s="36"/>
      <c r="AK33" s="36"/>
      <c r="AL33" s="36"/>
      <c r="AM33" s="36"/>
      <c r="AN33" s="36"/>
      <c r="AP33" s="37"/>
      <c r="AQ33" s="37"/>
      <c r="AR33" s="37"/>
      <c r="AS33" s="37"/>
      <c r="AT33" s="37"/>
      <c r="AU33" s="37"/>
      <c r="AV33" s="37"/>
      <c r="AW33" s="37"/>
      <c r="AX33" s="37"/>
      <c r="AY33" s="37"/>
      <c r="AZ33" s="37"/>
      <c r="BA33" s="37"/>
      <c r="BB33" s="37"/>
      <c r="BC33" s="37"/>
      <c r="BD33" s="37"/>
    </row>
    <row r="34" spans="32:56">
      <c r="AF34" s="36"/>
      <c r="AG34" s="36"/>
      <c r="AH34" s="36"/>
      <c r="AI34" s="36"/>
      <c r="AJ34" s="36"/>
      <c r="AK34" s="36"/>
      <c r="AL34" s="36"/>
      <c r="AM34" s="36"/>
      <c r="AN34" s="36"/>
      <c r="AP34" s="37"/>
      <c r="AQ34" s="37"/>
      <c r="AR34" s="37"/>
      <c r="AS34" s="37"/>
      <c r="AT34" s="37"/>
      <c r="AU34" s="37"/>
      <c r="AV34" s="37"/>
      <c r="AW34" s="37"/>
      <c r="AX34" s="37"/>
      <c r="AY34" s="37"/>
      <c r="AZ34" s="37"/>
      <c r="BA34" s="37"/>
      <c r="BB34" s="37"/>
      <c r="BC34" s="37"/>
      <c r="BD34" s="37"/>
    </row>
    <row r="35" spans="32:56">
      <c r="AF35" s="36"/>
      <c r="AG35" s="36"/>
      <c r="AH35" s="36"/>
      <c r="AI35" s="36"/>
      <c r="AJ35" s="36"/>
      <c r="AK35" s="36"/>
      <c r="AL35" s="36"/>
      <c r="AM35" s="36"/>
      <c r="AN35" s="36"/>
      <c r="AP35" s="37"/>
      <c r="AQ35" s="37"/>
      <c r="AR35" s="37"/>
      <c r="AS35" s="37"/>
      <c r="AT35" s="37"/>
      <c r="AU35" s="37"/>
      <c r="AV35" s="37"/>
      <c r="AW35" s="37"/>
      <c r="AX35" s="37"/>
      <c r="AY35" s="37"/>
      <c r="AZ35" s="37"/>
      <c r="BA35" s="37"/>
      <c r="BB35" s="37"/>
      <c r="BC35" s="37"/>
      <c r="BD35" s="37"/>
    </row>
    <row r="36" spans="32:56" ht="12" customHeight="1">
      <c r="AF36" s="36"/>
      <c r="AG36" s="36"/>
      <c r="AH36" s="36"/>
      <c r="AI36" s="36"/>
      <c r="AJ36" s="36"/>
      <c r="AK36" s="36"/>
      <c r="AL36" s="36"/>
      <c r="AM36" s="36"/>
      <c r="AN36" s="36"/>
      <c r="AP36" s="37"/>
      <c r="AQ36" s="37"/>
      <c r="AR36" s="37"/>
      <c r="AS36" s="37"/>
      <c r="AT36" s="37"/>
      <c r="AU36" s="37"/>
      <c r="AV36" s="37"/>
      <c r="AW36" s="37"/>
      <c r="AX36" s="37"/>
      <c r="AY36" s="37"/>
      <c r="AZ36" s="37"/>
      <c r="BA36" s="37"/>
      <c r="BB36" s="37"/>
      <c r="BC36" s="37"/>
      <c r="BD36" s="37"/>
    </row>
    <row r="37" spans="32:56">
      <c r="AF37" s="36"/>
      <c r="AG37" s="36"/>
      <c r="AH37" s="36"/>
      <c r="AI37" s="36"/>
      <c r="AJ37" s="36"/>
      <c r="AK37" s="36"/>
      <c r="AL37" s="36"/>
      <c r="AM37" s="36"/>
      <c r="AN37" s="36"/>
      <c r="AP37" s="37"/>
      <c r="AQ37" s="37"/>
      <c r="AR37" s="37"/>
      <c r="AS37" s="37"/>
      <c r="AT37" s="37"/>
      <c r="AU37" s="37"/>
      <c r="AV37" s="37"/>
      <c r="AW37" s="37"/>
      <c r="AX37" s="37"/>
      <c r="AY37" s="37"/>
      <c r="AZ37" s="37"/>
      <c r="BA37" s="37"/>
      <c r="BB37" s="37"/>
      <c r="BC37" s="37"/>
      <c r="BD37" s="37"/>
    </row>
    <row r="38" spans="32:56">
      <c r="AF38" s="36"/>
      <c r="AG38" s="36"/>
      <c r="AH38" s="36"/>
      <c r="AI38" s="36"/>
      <c r="AJ38" s="36"/>
      <c r="AK38" s="36"/>
      <c r="AL38" s="36"/>
      <c r="AM38" s="36"/>
      <c r="AN38" s="36"/>
      <c r="AP38" s="37"/>
      <c r="AQ38" s="37"/>
      <c r="AR38" s="37"/>
      <c r="AS38" s="37"/>
      <c r="AT38" s="37"/>
      <c r="AU38" s="37"/>
      <c r="AV38" s="37"/>
      <c r="AW38" s="37"/>
      <c r="AX38" s="37"/>
      <c r="AY38" s="37"/>
      <c r="AZ38" s="37"/>
      <c r="BA38" s="37"/>
      <c r="BB38" s="37"/>
      <c r="BC38" s="37"/>
      <c r="BD38" s="37"/>
    </row>
    <row r="39" spans="32:56" ht="16.5" customHeight="1"/>
    <row r="40" spans="32:56" ht="15" customHeight="1"/>
    <row r="43" spans="32:56">
      <c r="AO43" s="26"/>
    </row>
    <row r="69" spans="41:41">
      <c r="AO69" s="26"/>
    </row>
    <row r="95" spans="41:41">
      <c r="AO95" s="26"/>
    </row>
    <row r="121" spans="41:41">
      <c r="AO121" s="26"/>
    </row>
    <row r="147" spans="41:41">
      <c r="AO147" s="26"/>
    </row>
    <row r="173" spans="41:41">
      <c r="AO173" s="26"/>
    </row>
    <row r="199" spans="41:41">
      <c r="AO199" s="26"/>
    </row>
    <row r="225" spans="41:41">
      <c r="AO225" s="26"/>
    </row>
  </sheetData>
  <mergeCells count="44">
    <mergeCell ref="AC11:AC12"/>
    <mergeCell ref="S10:AC10"/>
    <mergeCell ref="D10:R10"/>
    <mergeCell ref="T11:T12"/>
    <mergeCell ref="U11:Y11"/>
    <mergeCell ref="Z11:Z12"/>
    <mergeCell ref="AA11:AA12"/>
    <mergeCell ref="AB11:AB12"/>
    <mergeCell ref="G11:H11"/>
    <mergeCell ref="I11:J11"/>
    <mergeCell ref="K11:L11"/>
    <mergeCell ref="M11:O11"/>
    <mergeCell ref="P11:P12"/>
    <mergeCell ref="Q11:Q12"/>
    <mergeCell ref="R11:R12"/>
    <mergeCell ref="S11:S12"/>
    <mergeCell ref="A30:C30"/>
    <mergeCell ref="D18:D20"/>
    <mergeCell ref="E18:E20"/>
    <mergeCell ref="A16:H16"/>
    <mergeCell ref="A18:C19"/>
    <mergeCell ref="A20:A29"/>
    <mergeCell ref="B20:C20"/>
    <mergeCell ref="B21:C21"/>
    <mergeCell ref="B22:C22"/>
    <mergeCell ref="B23:C23"/>
    <mergeCell ref="B25:C25"/>
    <mergeCell ref="B26:C26"/>
    <mergeCell ref="B27:C27"/>
    <mergeCell ref="B28:C28"/>
    <mergeCell ref="B29:C29"/>
    <mergeCell ref="A17:N17"/>
    <mergeCell ref="D3:G3"/>
    <mergeCell ref="I3:L3"/>
    <mergeCell ref="D11:F11"/>
    <mergeCell ref="A1:G1"/>
    <mergeCell ref="A8:P8"/>
    <mergeCell ref="B24:C24"/>
    <mergeCell ref="A13:C13"/>
    <mergeCell ref="A5:C5"/>
    <mergeCell ref="A3:C3"/>
    <mergeCell ref="A10:C11"/>
    <mergeCell ref="A4:C4"/>
    <mergeCell ref="A12:C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BE32"/>
  <sheetViews>
    <sheetView showGridLines="0" topLeftCell="A2" zoomScale="110" zoomScaleNormal="110" zoomScalePageLayoutView="110" workbookViewId="0">
      <selection activeCell="B16" sqref="B16"/>
    </sheetView>
  </sheetViews>
  <sheetFormatPr baseColWidth="10" defaultColWidth="10.85546875" defaultRowHeight="12"/>
  <cols>
    <col min="1" max="2" width="10.85546875" style="2"/>
    <col min="3" max="3" width="29" style="2" customWidth="1"/>
    <col min="4" max="4" width="15" style="2" customWidth="1"/>
    <col min="5" max="5" width="15.28515625" style="2" customWidth="1"/>
    <col min="6" max="6" width="15.42578125" style="2" customWidth="1"/>
    <col min="7" max="7" width="16.42578125" style="2" customWidth="1"/>
    <col min="8" max="8" width="16.140625" style="2" customWidth="1"/>
    <col min="9" max="9" width="16.7109375" style="2" customWidth="1"/>
    <col min="10" max="11" width="16.7109375" style="16" customWidth="1"/>
    <col min="12" max="13" width="19.42578125" style="2" customWidth="1"/>
    <col min="14" max="14" width="14.140625" style="2" customWidth="1"/>
    <col min="15" max="16" width="17" style="2" customWidth="1"/>
    <col min="17" max="17" width="17.85546875" style="2" customWidth="1"/>
    <col min="18" max="19" width="15.85546875" style="2" customWidth="1"/>
    <col min="20" max="20" width="11.42578125" style="2" customWidth="1"/>
    <col min="21" max="28" width="14.85546875" style="2" customWidth="1"/>
    <col min="29" max="29" width="19.42578125" style="2" customWidth="1"/>
    <col min="30" max="30" width="14.85546875" style="2" customWidth="1"/>
    <col min="31" max="31" width="15.7109375" style="2" customWidth="1"/>
    <col min="32" max="50" width="14.85546875" style="2" customWidth="1"/>
    <col min="51" max="51" width="14.42578125" style="2" customWidth="1"/>
    <col min="52" max="52" width="17.7109375" style="2" customWidth="1"/>
    <col min="53" max="53" width="19.42578125" style="2" customWidth="1"/>
    <col min="54" max="54" width="14" style="2" customWidth="1"/>
    <col min="55" max="55" width="14.42578125" style="2" customWidth="1"/>
    <col min="56" max="56" width="17.42578125" style="2" customWidth="1"/>
    <col min="57" max="57" width="11.7109375" style="2" bestFit="1" customWidth="1"/>
    <col min="58" max="58" width="13.42578125" style="2" customWidth="1"/>
    <col min="59" max="59" width="17.140625" style="2" customWidth="1"/>
    <col min="60" max="16384" width="10.85546875" style="2"/>
  </cols>
  <sheetData>
    <row r="1" spans="1:57" ht="12" customHeight="1">
      <c r="A1" s="771" t="s">
        <v>177</v>
      </c>
      <c r="B1" s="771"/>
      <c r="C1" s="771"/>
      <c r="D1" s="771"/>
      <c r="E1" s="771"/>
      <c r="F1" s="771"/>
      <c r="G1" s="771"/>
      <c r="H1" s="771"/>
      <c r="I1" s="771"/>
      <c r="J1" s="771"/>
      <c r="K1" s="771"/>
      <c r="L1" s="771"/>
      <c r="M1" s="437"/>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row>
    <row r="2" spans="1:57" ht="15">
      <c r="G2" s="16"/>
      <c r="J2" s="2"/>
      <c r="K2" s="2"/>
      <c r="Q2" s="7"/>
      <c r="R2" s="7"/>
      <c r="S2" s="7"/>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8"/>
      <c r="BB2" s="8"/>
    </row>
    <row r="3" spans="1:57" ht="21" customHeight="1">
      <c r="A3" s="736" t="s">
        <v>178</v>
      </c>
      <c r="B3" s="736"/>
      <c r="C3" s="736"/>
      <c r="D3" s="765" t="s">
        <v>179</v>
      </c>
      <c r="E3" s="766"/>
      <c r="F3" s="766"/>
      <c r="G3" s="766"/>
      <c r="H3" s="776"/>
      <c r="J3" s="63"/>
      <c r="K3" s="63"/>
      <c r="L3" s="63"/>
      <c r="M3" s="63"/>
      <c r="N3" s="63"/>
      <c r="Q3" s="7"/>
      <c r="R3" s="7"/>
      <c r="S3" s="7"/>
      <c r="T3" s="4"/>
      <c r="U3" s="4"/>
      <c r="V3" s="4"/>
      <c r="W3" s="4"/>
      <c r="X3" s="4"/>
      <c r="Y3" s="4"/>
      <c r="Z3" s="4"/>
      <c r="AA3" s="4"/>
      <c r="AB3" s="4"/>
      <c r="AC3" s="4"/>
      <c r="AD3" s="4"/>
      <c r="AE3" s="45"/>
      <c r="AF3" s="4"/>
      <c r="AG3" s="4"/>
      <c r="AH3" s="4"/>
      <c r="AI3" s="4"/>
      <c r="AJ3" s="4"/>
      <c r="AK3" s="4"/>
      <c r="AL3" s="4"/>
      <c r="AM3" s="4"/>
      <c r="AN3" s="4"/>
      <c r="AO3" s="4"/>
      <c r="AP3" s="4"/>
      <c r="AQ3" s="4"/>
      <c r="AR3" s="4"/>
      <c r="AS3" s="4"/>
      <c r="AT3" s="4"/>
      <c r="AU3" s="4"/>
      <c r="AV3" s="4"/>
      <c r="AW3" s="4"/>
      <c r="AX3" s="4"/>
      <c r="AY3" s="4"/>
      <c r="AZ3" s="8"/>
      <c r="BA3" s="8"/>
      <c r="BB3" s="8"/>
    </row>
    <row r="4" spans="1:57" ht="19.5" customHeight="1">
      <c r="A4" s="736"/>
      <c r="B4" s="736"/>
      <c r="C4" s="736"/>
      <c r="D4" s="743" t="s">
        <v>180</v>
      </c>
      <c r="E4" s="744"/>
      <c r="F4" s="744"/>
      <c r="G4" s="745"/>
      <c r="H4" s="767" t="s">
        <v>181</v>
      </c>
      <c r="J4" s="7"/>
      <c r="K4" s="7"/>
      <c r="L4" s="7"/>
      <c r="M4" s="7"/>
      <c r="N4" s="434"/>
      <c r="Q4" s="9"/>
      <c r="R4" s="5"/>
      <c r="S4" s="5"/>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7" ht="36" customHeight="1">
      <c r="A5" s="737" t="s">
        <v>140</v>
      </c>
      <c r="B5" s="738"/>
      <c r="C5" s="739"/>
      <c r="D5" s="49" t="s">
        <v>182</v>
      </c>
      <c r="E5" s="49" t="s">
        <v>183</v>
      </c>
      <c r="F5" s="49" t="s">
        <v>184</v>
      </c>
      <c r="G5" s="61" t="s">
        <v>69</v>
      </c>
      <c r="H5" s="768"/>
      <c r="J5" s="434"/>
      <c r="K5" s="434"/>
      <c r="L5" s="434"/>
      <c r="M5" s="434"/>
      <c r="N5" s="434"/>
      <c r="Q5" s="9"/>
      <c r="R5" s="5"/>
      <c r="S5" s="5"/>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row>
    <row r="6" spans="1:57" ht="20.100000000000001" customHeight="1">
      <c r="A6" s="772" t="s">
        <v>185</v>
      </c>
      <c r="B6" s="773"/>
      <c r="C6" s="774"/>
      <c r="D6" s="333">
        <f>+'1.1 Contabilidad Ingresos'!K111</f>
        <v>0</v>
      </c>
      <c r="E6" s="333">
        <f>+'1.1 Contabilidad Ingresos'!L111</f>
        <v>0</v>
      </c>
      <c r="F6" s="333">
        <f>+'1.1 Contabilidad Ingresos'!M111</f>
        <v>0</v>
      </c>
      <c r="G6" s="333">
        <f>+'1.1 Contabilidad Ingresos'!N111</f>
        <v>0</v>
      </c>
      <c r="H6" s="333">
        <f>+'1.1 Contabilidad Ingresos'!O111</f>
        <v>0</v>
      </c>
      <c r="J6" s="6"/>
      <c r="K6" s="6"/>
      <c r="L6" s="6"/>
      <c r="M6" s="6"/>
      <c r="N6" s="6"/>
    </row>
    <row r="7" spans="1:57">
      <c r="A7" s="73" t="s">
        <v>48</v>
      </c>
      <c r="J7" s="2"/>
      <c r="K7" s="2"/>
    </row>
    <row r="8" spans="1:57">
      <c r="J8" s="2"/>
      <c r="K8" s="2"/>
    </row>
    <row r="9" spans="1:57">
      <c r="A9" s="771" t="s">
        <v>186</v>
      </c>
      <c r="B9" s="771"/>
      <c r="C9" s="771"/>
      <c r="D9" s="771"/>
      <c r="E9" s="771"/>
      <c r="F9" s="771"/>
      <c r="G9" s="771"/>
      <c r="H9" s="771"/>
      <c r="I9" s="771"/>
      <c r="J9" s="771"/>
      <c r="K9" s="771"/>
      <c r="L9" s="771"/>
      <c r="M9" s="437"/>
    </row>
    <row r="10" spans="1:57">
      <c r="A10" s="65"/>
      <c r="B10" s="65"/>
      <c r="C10" s="65"/>
      <c r="D10" s="437"/>
      <c r="E10" s="437"/>
      <c r="F10" s="437"/>
      <c r="G10" s="437"/>
      <c r="H10" s="437"/>
      <c r="I10" s="437"/>
      <c r="J10" s="437"/>
      <c r="K10" s="437"/>
      <c r="L10" s="437"/>
      <c r="M10" s="437"/>
    </row>
    <row r="11" spans="1:57" s="31" customFormat="1" ht="12" customHeight="1">
      <c r="A11" s="736" t="s">
        <v>187</v>
      </c>
      <c r="B11" s="736"/>
      <c r="C11" s="736"/>
      <c r="D11" s="765" t="s">
        <v>188</v>
      </c>
      <c r="E11" s="766"/>
      <c r="F11" s="766"/>
      <c r="G11" s="766"/>
      <c r="H11" s="766"/>
      <c r="I11" s="766"/>
      <c r="J11" s="766"/>
      <c r="K11" s="766"/>
      <c r="L11" s="766"/>
      <c r="M11" s="766"/>
      <c r="N11" s="766"/>
      <c r="O11" s="766"/>
      <c r="P11" s="766"/>
      <c r="Q11" s="766"/>
      <c r="R11" s="766"/>
      <c r="S11" s="766"/>
      <c r="T11" s="766"/>
      <c r="U11" s="766"/>
      <c r="V11" s="766"/>
      <c r="W11" s="766"/>
      <c r="X11" s="766"/>
      <c r="Y11" s="766"/>
      <c r="Z11" s="776"/>
      <c r="AA11" s="777" t="str">
        <f>+'2.1, 2.2, 2.3 FIJO VOZ'!$S$10</f>
        <v>Costos Indirectos y/o Comunes</v>
      </c>
      <c r="AB11" s="764"/>
      <c r="AC11" s="764"/>
      <c r="AD11" s="764"/>
      <c r="AE11" s="764"/>
      <c r="AF11" s="764"/>
      <c r="AG11" s="764"/>
      <c r="AH11" s="764"/>
      <c r="AI11" s="764"/>
      <c r="AJ11" s="764"/>
      <c r="AK11" s="764"/>
    </row>
    <row r="12" spans="1:57" s="13" customFormat="1" ht="24" customHeight="1">
      <c r="A12" s="736"/>
      <c r="B12" s="736"/>
      <c r="C12" s="736"/>
      <c r="D12" s="743" t="s">
        <v>64</v>
      </c>
      <c r="E12" s="744"/>
      <c r="F12" s="744"/>
      <c r="G12" s="745"/>
      <c r="H12" s="743" t="s">
        <v>69</v>
      </c>
      <c r="I12" s="744"/>
      <c r="J12" s="745"/>
      <c r="K12" s="743" t="s">
        <v>65</v>
      </c>
      <c r="L12" s="744"/>
      <c r="M12" s="745"/>
      <c r="N12" s="743" t="s">
        <v>66</v>
      </c>
      <c r="O12" s="744"/>
      <c r="P12" s="745"/>
      <c r="Q12" s="743" t="s">
        <v>67</v>
      </c>
      <c r="R12" s="744"/>
      <c r="S12" s="745"/>
      <c r="T12" s="743" t="s">
        <v>68</v>
      </c>
      <c r="U12" s="744"/>
      <c r="V12" s="745"/>
      <c r="W12" s="769" t="s">
        <v>70</v>
      </c>
      <c r="X12" s="769" t="s">
        <v>71</v>
      </c>
      <c r="Y12" s="769" t="s">
        <v>72</v>
      </c>
      <c r="Z12" s="769" t="s">
        <v>150</v>
      </c>
      <c r="AA12" s="680" t="str">
        <f>+'2.1, 2.2, 2.3 FIJO VOZ'!$S$11</f>
        <v>Costos de Personal indirectos</v>
      </c>
      <c r="AB12" s="680" t="str">
        <f>+'2.1, 2.2, 2.3 FIJO VOZ'!$T$11</f>
        <v>Otros Mantenimientos</v>
      </c>
      <c r="AC12" s="684" t="str">
        <f>+'2.1, 2.2, 2.3 FIJO VOZ'!$U$11</f>
        <v>Costos de Ventas</v>
      </c>
      <c r="AD12" s="685"/>
      <c r="AE12" s="685"/>
      <c r="AF12" s="685"/>
      <c r="AG12" s="686"/>
      <c r="AH12" s="680" t="str">
        <f>+'2.1, 2.2, 2.3 FIJO VOZ'!$Z$11</f>
        <v>Costos Administrativos</v>
      </c>
      <c r="AI12" s="680" t="str">
        <f>+'2.1, 2.2, 2.3 FIJO VOZ'!$AA$11</f>
        <v xml:space="preserve">Gastos por Provisiones </v>
      </c>
      <c r="AJ12" s="680" t="str">
        <f>+'2.1, 2.2, 2.3 FIJO VOZ'!$AB$11</f>
        <v>Gastos Depreciaciones y Amortizaciones Indirectos</v>
      </c>
      <c r="AK12" s="680" t="str">
        <f>+'2.1, 2.2, 2.3 FIJO VOZ'!$AC$11</f>
        <v>Otros Indirectos</v>
      </c>
    </row>
    <row r="13" spans="1:57" s="18" customFormat="1" ht="54.95" customHeight="1">
      <c r="A13" s="740" t="s">
        <v>158</v>
      </c>
      <c r="B13" s="741"/>
      <c r="C13" s="742"/>
      <c r="D13" s="48" t="s">
        <v>159</v>
      </c>
      <c r="E13" s="49" t="s">
        <v>189</v>
      </c>
      <c r="F13" s="49" t="s">
        <v>190</v>
      </c>
      <c r="G13" s="49" t="s">
        <v>191</v>
      </c>
      <c r="H13" s="51" t="s">
        <v>192</v>
      </c>
      <c r="I13" s="49" t="s">
        <v>193</v>
      </c>
      <c r="J13" s="49" t="s">
        <v>194</v>
      </c>
      <c r="K13" s="51" t="s">
        <v>195</v>
      </c>
      <c r="L13" s="49" t="s">
        <v>196</v>
      </c>
      <c r="M13" s="51" t="s">
        <v>197</v>
      </c>
      <c r="N13" s="51" t="s">
        <v>195</v>
      </c>
      <c r="O13" s="49" t="s">
        <v>196</v>
      </c>
      <c r="P13" s="51" t="s">
        <v>197</v>
      </c>
      <c r="Q13" s="51" t="s">
        <v>195</v>
      </c>
      <c r="R13" s="49" t="s">
        <v>196</v>
      </c>
      <c r="S13" s="51" t="s">
        <v>197</v>
      </c>
      <c r="T13" s="51" t="s">
        <v>195</v>
      </c>
      <c r="U13" s="49" t="s">
        <v>196</v>
      </c>
      <c r="V13" s="51" t="s">
        <v>197</v>
      </c>
      <c r="W13" s="770"/>
      <c r="X13" s="770"/>
      <c r="Y13" s="770"/>
      <c r="Z13" s="770"/>
      <c r="AA13" s="763"/>
      <c r="AB13" s="763"/>
      <c r="AC13" s="74" t="str">
        <f>+'2.1, 2.2, 2.3 FIJO VOZ'!$U$12</f>
        <v xml:space="preserve">Atención al Cliente </v>
      </c>
      <c r="AD13" s="74" t="str">
        <f>+'2.1, 2.2, 2.3 FIJO VOZ'!$V$12</f>
        <v xml:space="preserve">Mercadeo y Publicidad </v>
      </c>
      <c r="AE13" s="74" t="str">
        <f>+'2.1, 2.2, 2.3 FIJO VOZ'!$W$12</f>
        <v>Tarificación, Facturación, Recaudo</v>
      </c>
      <c r="AF13" s="74" t="str">
        <f>+'2.1, 2.2, 2.3 FIJO VOZ'!$X$12</f>
        <v>Tasas Indirectas</v>
      </c>
      <c r="AG13" s="74" t="str">
        <f>+'2.1, 2.2, 2.3 FIJO VOZ'!$Y$12</f>
        <v>Otros (Costos de Ventas)</v>
      </c>
      <c r="AH13" s="763"/>
      <c r="AI13" s="763"/>
      <c r="AJ13" s="763"/>
      <c r="AK13" s="763"/>
    </row>
    <row r="14" spans="1:57" s="13" customFormat="1" ht="20.100000000000001" customHeight="1">
      <c r="A14" s="775" t="s">
        <v>169</v>
      </c>
      <c r="B14" s="775"/>
      <c r="C14" s="775"/>
      <c r="D14" s="333">
        <f>+'1.2 Cont. Costos Directos'!T92</f>
        <v>0</v>
      </c>
      <c r="E14" s="333">
        <f>+'1.2 Cont. Costos Directos'!U92</f>
        <v>0</v>
      </c>
      <c r="F14" s="333">
        <f>+'1.2 Cont. Costos Directos'!V92</f>
        <v>0</v>
      </c>
      <c r="G14" s="333">
        <f>+'1.2 Cont. Costos Directos'!W92</f>
        <v>0</v>
      </c>
      <c r="H14" s="333">
        <f>+'1.2 Cont. Costos Directos'!X92</f>
        <v>0</v>
      </c>
      <c r="I14" s="333">
        <f>+'1.2 Cont. Costos Directos'!Y92</f>
        <v>0</v>
      </c>
      <c r="J14" s="333">
        <f>+'1.2 Cont. Costos Directos'!Z92</f>
        <v>0</v>
      </c>
      <c r="K14" s="333">
        <f>+'1.2 Cont. Costos Directos'!AA92</f>
        <v>0</v>
      </c>
      <c r="L14" s="333">
        <f>+'1.2 Cont. Costos Directos'!AB92</f>
        <v>0</v>
      </c>
      <c r="M14" s="333">
        <f>+'1.2 Cont. Costos Directos'!AC92</f>
        <v>0</v>
      </c>
      <c r="N14" s="333">
        <f>+'1.2 Cont. Costos Directos'!AD92</f>
        <v>0</v>
      </c>
      <c r="O14" s="333">
        <f>+'1.2 Cont. Costos Directos'!AE92</f>
        <v>0</v>
      </c>
      <c r="P14" s="333">
        <f>+'1.2 Cont. Costos Directos'!AF92</f>
        <v>0</v>
      </c>
      <c r="Q14" s="333">
        <f>+'1.2 Cont. Costos Directos'!AG92</f>
        <v>0</v>
      </c>
      <c r="R14" s="333">
        <f>+'1.2 Cont. Costos Directos'!AH92</f>
        <v>0</v>
      </c>
      <c r="S14" s="333">
        <f>+'1.2 Cont. Costos Directos'!AI92</f>
        <v>0</v>
      </c>
      <c r="T14" s="333">
        <f>+'1.2 Cont. Costos Directos'!AJ92</f>
        <v>0</v>
      </c>
      <c r="U14" s="333">
        <f>+'1.2 Cont. Costos Directos'!AK92</f>
        <v>0</v>
      </c>
      <c r="V14" s="333">
        <f>+'1.2 Cont. Costos Directos'!AL92</f>
        <v>0</v>
      </c>
      <c r="W14" s="333">
        <f>+'1.2 Cont. Costos Directos'!AM92</f>
        <v>0</v>
      </c>
      <c r="X14" s="333"/>
      <c r="Y14" s="333">
        <f>+'1.2 Cont. Costos Directos'!AO92</f>
        <v>0</v>
      </c>
      <c r="Z14" s="333">
        <f>+'1.2 Cont. Costos Directos'!AP92</f>
        <v>0</v>
      </c>
      <c r="AA14" s="435">
        <f>+'1.3 Cont. Costos Indirectos'!$G$40</f>
        <v>0</v>
      </c>
      <c r="AB14" s="435">
        <f>+'1.3 Cont. Costos Indirectos'!$G$41</f>
        <v>0</v>
      </c>
      <c r="AC14" s="435">
        <f>+'1.3 Cont. Costos Indirectos'!$G$42</f>
        <v>0</v>
      </c>
      <c r="AD14" s="435">
        <f>+'1.3 Cont. Costos Indirectos'!$G$43</f>
        <v>0</v>
      </c>
      <c r="AE14" s="435">
        <f>+'1.3 Cont. Costos Indirectos'!$G$44</f>
        <v>0</v>
      </c>
      <c r="AF14" s="435">
        <f>+'1.3 Cont. Costos Indirectos'!$G$45</f>
        <v>0</v>
      </c>
      <c r="AG14" s="435">
        <f>+'1.3 Cont. Costos Indirectos'!$G$46</f>
        <v>0</v>
      </c>
      <c r="AH14" s="435">
        <f>+'1.3 Cont. Costos Indirectos'!$G$47</f>
        <v>0</v>
      </c>
      <c r="AI14" s="435">
        <f>+'1.3 Cont. Costos Indirectos'!$G$48</f>
        <v>0</v>
      </c>
      <c r="AJ14" s="435">
        <f>+'1.3 Cont. Costos Indirectos'!$G$49</f>
        <v>0</v>
      </c>
      <c r="AK14" s="435">
        <f>+'1.3 Cont. Costos Indirectos'!$G$50</f>
        <v>0</v>
      </c>
    </row>
    <row r="15" spans="1:57">
      <c r="C15" s="73" t="s">
        <v>48</v>
      </c>
    </row>
    <row r="16" spans="1:57" ht="20.100000000000001" customHeight="1">
      <c r="P16" s="7"/>
      <c r="Q16" s="142"/>
      <c r="R16" s="142"/>
      <c r="S16" s="142"/>
    </row>
    <row r="17" spans="1:50">
      <c r="A17" s="771" t="s">
        <v>198</v>
      </c>
      <c r="B17" s="771"/>
      <c r="C17" s="771"/>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771"/>
      <c r="AL17" s="771"/>
      <c r="AM17" s="771"/>
      <c r="AN17" s="771"/>
      <c r="AO17" s="771"/>
      <c r="AP17" s="771"/>
      <c r="AQ17" s="771"/>
      <c r="AR17" s="771"/>
      <c r="AS17" s="771"/>
      <c r="AT17" s="771"/>
      <c r="AU17" s="771"/>
      <c r="AV17" s="771"/>
      <c r="AW17" s="771"/>
      <c r="AX17" s="771"/>
    </row>
    <row r="18" spans="1:50">
      <c r="G18" s="16"/>
      <c r="J18" s="2"/>
      <c r="K18" s="2"/>
    </row>
    <row r="19" spans="1:50" ht="19.5" customHeight="1">
      <c r="A19" s="753" t="s">
        <v>199</v>
      </c>
      <c r="B19" s="754"/>
      <c r="C19" s="755"/>
      <c r="D19" s="750" t="s">
        <v>172</v>
      </c>
      <c r="E19" s="750" t="s">
        <v>173</v>
      </c>
      <c r="G19" s="16"/>
      <c r="J19" s="2"/>
      <c r="K19" s="2"/>
    </row>
    <row r="20" spans="1:50" ht="15.75" customHeight="1">
      <c r="A20" s="756"/>
      <c r="B20" s="757"/>
      <c r="C20" s="758"/>
      <c r="D20" s="751"/>
      <c r="E20" s="751"/>
      <c r="G20" s="16"/>
      <c r="J20" s="2"/>
      <c r="K20" s="2"/>
    </row>
    <row r="21" spans="1:50" ht="15.75" customHeight="1">
      <c r="A21" s="759" t="s">
        <v>174</v>
      </c>
      <c r="B21" s="761" t="s">
        <v>175</v>
      </c>
      <c r="C21" s="762"/>
      <c r="D21" s="752"/>
      <c r="E21" s="752"/>
      <c r="G21" s="16"/>
      <c r="J21" s="2"/>
      <c r="K21" s="2"/>
    </row>
    <row r="22" spans="1:50" ht="12" customHeight="1">
      <c r="A22" s="760"/>
      <c r="B22" s="730" t="str">
        <f>+CONCATENATE(+'1.4 Costo de Capital'!A$4," Directos")</f>
        <v>Intangibles Directos</v>
      </c>
      <c r="C22" s="731"/>
      <c r="D22" s="205">
        <f>+SUM('1.4 Costo de Capital'!D$31:D$33)</f>
        <v>0</v>
      </c>
      <c r="E22" s="205">
        <f>+SUM('1.4 Costo de Capital'!D$67:D$69)</f>
        <v>0</v>
      </c>
      <c r="G22" s="16"/>
      <c r="J22" s="2"/>
      <c r="K22" s="2"/>
    </row>
    <row r="23" spans="1:50">
      <c r="A23" s="760"/>
      <c r="B23" s="730" t="str">
        <f>+'1.4 Costo de Capital'!A$10</f>
        <v>Terrenos y Construcciones (directos)</v>
      </c>
      <c r="C23" s="731"/>
      <c r="D23" s="205">
        <f>+'1.4 Costo de Capital'!D$36</f>
        <v>0</v>
      </c>
      <c r="E23" s="205">
        <f>+'1.4 Costo de Capital'!D$72</f>
        <v>0</v>
      </c>
      <c r="G23" s="16"/>
      <c r="J23" s="2"/>
      <c r="K23" s="2"/>
    </row>
    <row r="24" spans="1:50" ht="12" customHeight="1">
      <c r="A24" s="760"/>
      <c r="B24" s="730" t="str">
        <f>+'1.4 Costo de Capital'!A$11</f>
        <v>Sistemas de energía</v>
      </c>
      <c r="C24" s="731"/>
      <c r="D24" s="205">
        <f>+'1.4 Costo de Capital'!D$37</f>
        <v>0</v>
      </c>
      <c r="E24" s="205">
        <f>+'1.4 Costo de Capital'!D$73</f>
        <v>0</v>
      </c>
      <c r="G24" s="16"/>
      <c r="J24" s="2"/>
      <c r="K24" s="2"/>
    </row>
    <row r="25" spans="1:50" ht="12" customHeight="1">
      <c r="A25" s="760"/>
      <c r="B25" s="730" t="str">
        <f>+'1.4 Costo de Capital'!A$12</f>
        <v>Aires acondicionados</v>
      </c>
      <c r="C25" s="731"/>
      <c r="D25" s="205">
        <f>+'1.4 Costo de Capital'!D$38</f>
        <v>0</v>
      </c>
      <c r="E25" s="205">
        <f>+'1.4 Costo de Capital'!D$74</f>
        <v>0</v>
      </c>
      <c r="G25" s="16"/>
      <c r="J25" s="2"/>
      <c r="K25" s="2"/>
    </row>
    <row r="26" spans="1:50" ht="12" customHeight="1">
      <c r="A26" s="760"/>
      <c r="B26" s="730" t="str">
        <f>+'1.4 Costo de Capital'!A$13</f>
        <v>Infraestructuras de estaciones base de acceso (Torres)</v>
      </c>
      <c r="C26" s="731"/>
      <c r="D26" s="205">
        <f>+'1.4 Costo de Capital'!D$39</f>
        <v>0</v>
      </c>
      <c r="E26" s="205">
        <f>+'1.4 Costo de Capital'!D$75</f>
        <v>0</v>
      </c>
      <c r="G26" s="16"/>
      <c r="J26" s="2"/>
      <c r="K26" s="2"/>
    </row>
    <row r="27" spans="1:50" ht="12" customHeight="1">
      <c r="A27" s="760"/>
      <c r="B27" s="730" t="str">
        <f>+'1.4 Costo de Capital'!A$14</f>
        <v>Red de Núcleo</v>
      </c>
      <c r="C27" s="731"/>
      <c r="D27" s="205">
        <f>+'1.4 Costo de Capital'!D$40</f>
        <v>0</v>
      </c>
      <c r="E27" s="205">
        <f>+'1.4 Costo de Capital'!D$76</f>
        <v>0</v>
      </c>
      <c r="G27" s="16"/>
      <c r="J27" s="2"/>
      <c r="K27" s="2"/>
    </row>
    <row r="28" spans="1:50" ht="12" customHeight="1">
      <c r="A28" s="760"/>
      <c r="B28" s="730" t="str">
        <f>+'1.4 Costo de Capital'!A$15</f>
        <v>Red de Transmisión</v>
      </c>
      <c r="C28" s="731"/>
      <c r="D28" s="205">
        <f>+'1.4 Costo de Capital'!D$41</f>
        <v>0</v>
      </c>
      <c r="E28" s="205">
        <f>+'1.4 Costo de Capital'!D$77</f>
        <v>0</v>
      </c>
      <c r="G28" s="16"/>
      <c r="J28" s="2"/>
      <c r="K28" s="2"/>
    </row>
    <row r="29" spans="1:50" ht="12" customHeight="1">
      <c r="A29" s="760"/>
      <c r="B29" s="730" t="str">
        <f>+'1.4 Costo de Capital'!A$16</f>
        <v>Red de Conmutación</v>
      </c>
      <c r="C29" s="731"/>
      <c r="D29" s="205">
        <f>+'1.4 Costo de Capital'!D$42</f>
        <v>0</v>
      </c>
      <c r="E29" s="205">
        <f>+'1.4 Costo de Capital'!D$78</f>
        <v>0</v>
      </c>
      <c r="G29" s="16"/>
      <c r="J29" s="2"/>
      <c r="K29" s="2"/>
    </row>
    <row r="30" spans="1:50" ht="12" customHeight="1">
      <c r="A30" s="760"/>
      <c r="B30" s="730" t="str">
        <f>+'1.4 Costo de Capital'!A$17</f>
        <v xml:space="preserve">Red de Acceso </v>
      </c>
      <c r="C30" s="731"/>
      <c r="D30" s="205">
        <f>+'1.4 Costo de Capital'!D$43</f>
        <v>0</v>
      </c>
      <c r="E30" s="205">
        <f>+'1.4 Costo de Capital'!D$79</f>
        <v>0</v>
      </c>
      <c r="G30" s="16"/>
      <c r="J30" s="2"/>
      <c r="K30" s="2"/>
    </row>
    <row r="31" spans="1:50" ht="12" customHeight="1">
      <c r="A31" s="749" t="s">
        <v>176</v>
      </c>
      <c r="B31" s="749"/>
      <c r="C31" s="749"/>
      <c r="D31" s="206">
        <f>SUM(D22:D30)</f>
        <v>0</v>
      </c>
      <c r="E31" s="206">
        <f>SUM(E22:E30)</f>
        <v>0</v>
      </c>
      <c r="G31" s="16"/>
      <c r="J31" s="2"/>
      <c r="K31" s="2"/>
    </row>
    <row r="32" spans="1:50">
      <c r="G32" s="16"/>
      <c r="J32" s="2"/>
      <c r="K32" s="2"/>
    </row>
  </sheetData>
  <mergeCells count="46">
    <mergeCell ref="B28:C28"/>
    <mergeCell ref="D4:G4"/>
    <mergeCell ref="H12:J12"/>
    <mergeCell ref="A31:C31"/>
    <mergeCell ref="A9:L9"/>
    <mergeCell ref="A21:A30"/>
    <mergeCell ref="A19:C20"/>
    <mergeCell ref="E19:E21"/>
    <mergeCell ref="D19:D21"/>
    <mergeCell ref="A13:C13"/>
    <mergeCell ref="B21:C21"/>
    <mergeCell ref="B22:C22"/>
    <mergeCell ref="B23:C23"/>
    <mergeCell ref="B24:C24"/>
    <mergeCell ref="B29:C29"/>
    <mergeCell ref="B30:C30"/>
    <mergeCell ref="B26:C26"/>
    <mergeCell ref="B25:C25"/>
    <mergeCell ref="B27:C27"/>
    <mergeCell ref="A1:L1"/>
    <mergeCell ref="A17:AX17"/>
    <mergeCell ref="A6:C6"/>
    <mergeCell ref="A14:C14"/>
    <mergeCell ref="A3:C4"/>
    <mergeCell ref="A11:C12"/>
    <mergeCell ref="D3:H3"/>
    <mergeCell ref="A5:C5"/>
    <mergeCell ref="D11:Z11"/>
    <mergeCell ref="AA11:AK11"/>
    <mergeCell ref="AA12:AA13"/>
    <mergeCell ref="AB12:AB13"/>
    <mergeCell ref="AC12:AG12"/>
    <mergeCell ref="AH12:AH13"/>
    <mergeCell ref="AJ12:AJ13"/>
    <mergeCell ref="H4:H5"/>
    <mergeCell ref="AK12:AK13"/>
    <mergeCell ref="AI12:AI13"/>
    <mergeCell ref="Z12:Z13"/>
    <mergeCell ref="D12:G12"/>
    <mergeCell ref="Q12:S12"/>
    <mergeCell ref="T12:V12"/>
    <mergeCell ref="W12:W13"/>
    <mergeCell ref="Y12:Y13"/>
    <mergeCell ref="K12:M12"/>
    <mergeCell ref="N12:P12"/>
    <mergeCell ref="X12:X1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BK225"/>
  <sheetViews>
    <sheetView showGridLines="0" zoomScale="120" zoomScaleNormal="120" zoomScalePageLayoutView="120" workbookViewId="0">
      <selection activeCell="H7" sqref="H7"/>
    </sheetView>
  </sheetViews>
  <sheetFormatPr baseColWidth="10" defaultColWidth="10.85546875" defaultRowHeight="12"/>
  <cols>
    <col min="1" max="1" width="9.85546875" style="17" customWidth="1"/>
    <col min="2" max="2" width="14.7109375" style="17" customWidth="1"/>
    <col min="3" max="3" width="27.7109375" style="17" customWidth="1"/>
    <col min="4" max="4" width="14.28515625" style="17" customWidth="1"/>
    <col min="5" max="5" width="14.7109375" style="17" customWidth="1"/>
    <col min="6" max="6" width="15.85546875" style="17" customWidth="1"/>
    <col min="7" max="7" width="16.140625" style="17" customWidth="1"/>
    <col min="8" max="8" width="18.85546875" style="17" customWidth="1"/>
    <col min="9" max="9" width="13.85546875" style="17" customWidth="1"/>
    <col min="10" max="10" width="15.42578125" style="17" customWidth="1"/>
    <col min="11" max="11" width="15.28515625" style="17" customWidth="1"/>
    <col min="12" max="12" width="15.85546875" style="17" customWidth="1"/>
    <col min="13" max="13" width="12.42578125" style="17" customWidth="1"/>
    <col min="14" max="14" width="13.7109375" style="17" customWidth="1"/>
    <col min="15" max="15" width="14.42578125" style="17" customWidth="1"/>
    <col min="16" max="16" width="15.140625" style="17" customWidth="1"/>
    <col min="17" max="18" width="13.7109375" style="17" customWidth="1"/>
    <col min="19" max="19" width="11.7109375" style="17" customWidth="1"/>
    <col min="20" max="20" width="14.85546875" style="17" customWidth="1"/>
    <col min="21" max="21" width="13.42578125" style="17" customWidth="1"/>
    <col min="22" max="22" width="14.7109375" style="17" customWidth="1"/>
    <col min="23" max="23" width="16.42578125" style="17" customWidth="1"/>
    <col min="24" max="24" width="14" style="17" customWidth="1"/>
    <col min="25" max="26" width="13.7109375" style="17" customWidth="1"/>
    <col min="27" max="32" width="14.7109375" style="17" customWidth="1"/>
    <col min="33" max="33" width="13.42578125" style="17" customWidth="1"/>
    <col min="34" max="34" width="20.28515625" style="2" customWidth="1"/>
    <col min="35" max="35" width="9.28515625" style="2" customWidth="1"/>
    <col min="36" max="36" width="10.42578125" style="2" customWidth="1"/>
    <col min="37" max="37" width="12.85546875" style="2" customWidth="1"/>
    <col min="38" max="38" width="10.42578125" style="2" customWidth="1"/>
    <col min="39" max="39" width="9.28515625" style="2" customWidth="1"/>
    <col min="40" max="43" width="11.42578125" style="2" customWidth="1"/>
    <col min="44" max="44" width="13.42578125" style="2" customWidth="1"/>
    <col min="45" max="46" width="11.42578125" style="2" customWidth="1"/>
    <col min="47" max="47" width="14.28515625" style="2" customWidth="1"/>
    <col min="48" max="48" width="11.42578125" style="2" customWidth="1"/>
    <col min="49" max="51" width="13.85546875" style="2" customWidth="1"/>
    <col min="52" max="52" width="16.42578125" style="2" customWidth="1"/>
    <col min="53" max="54" width="16.85546875" style="2" customWidth="1"/>
    <col min="55" max="55" width="16.85546875" style="21" customWidth="1"/>
    <col min="56" max="58" width="16.85546875" style="2" customWidth="1"/>
    <col min="59" max="59" width="18.7109375" style="2" customWidth="1"/>
    <col min="60" max="61" width="20" style="2" bestFit="1" customWidth="1"/>
    <col min="62" max="62" width="16.7109375" style="2" bestFit="1" customWidth="1"/>
    <col min="63" max="63" width="20" style="2" bestFit="1" customWidth="1"/>
    <col min="64" max="64" width="14" style="2" customWidth="1"/>
    <col min="65" max="16384" width="10.85546875" style="2"/>
  </cols>
  <sheetData>
    <row r="1" spans="1:63" ht="12" customHeight="1">
      <c r="A1" s="748" t="s">
        <v>200</v>
      </c>
      <c r="B1" s="748"/>
      <c r="C1" s="748"/>
      <c r="D1" s="748"/>
      <c r="E1" s="748"/>
      <c r="F1" s="748"/>
      <c r="G1" s="748"/>
      <c r="H1" s="748"/>
      <c r="I1" s="748"/>
      <c r="J1" s="748"/>
      <c r="K1" s="748"/>
      <c r="L1" s="748"/>
      <c r="M1" s="748"/>
      <c r="N1" s="748"/>
      <c r="O1" s="748"/>
      <c r="P1" s="748"/>
      <c r="Q1" s="748"/>
      <c r="R1" s="748"/>
      <c r="S1" s="748"/>
      <c r="T1" s="26"/>
      <c r="U1" s="26"/>
      <c r="V1" s="26"/>
    </row>
    <row r="2" spans="1:63" ht="5.25" customHeight="1"/>
    <row r="3" spans="1:63" s="15" customFormat="1" ht="36" customHeight="1">
      <c r="A3" s="736" t="s">
        <v>201</v>
      </c>
      <c r="B3" s="736"/>
      <c r="C3" s="736"/>
      <c r="D3" s="743" t="s">
        <v>139</v>
      </c>
      <c r="E3" s="744"/>
      <c r="F3" s="744"/>
      <c r="G3" s="745"/>
      <c r="H3" s="7"/>
      <c r="L3" s="7"/>
      <c r="M3" s="7"/>
      <c r="N3" s="7"/>
      <c r="O3" s="7"/>
      <c r="P3" s="62"/>
      <c r="Q3" s="7"/>
      <c r="R3" s="7"/>
      <c r="S3" s="7"/>
      <c r="T3" s="16"/>
      <c r="U3" s="16"/>
      <c r="V3" s="16"/>
      <c r="W3" s="16"/>
      <c r="X3" s="16"/>
      <c r="Y3" s="16"/>
      <c r="AG3" s="16"/>
    </row>
    <row r="4" spans="1:63" s="13" customFormat="1" ht="24.75" customHeight="1">
      <c r="A4" s="737" t="s">
        <v>140</v>
      </c>
      <c r="B4" s="738"/>
      <c r="C4" s="739"/>
      <c r="D4" s="49" t="s">
        <v>202</v>
      </c>
      <c r="E4" s="49" t="s">
        <v>203</v>
      </c>
      <c r="F4" s="49" t="s">
        <v>204</v>
      </c>
      <c r="G4" s="61" t="s">
        <v>205</v>
      </c>
      <c r="H4" s="7"/>
      <c r="I4" s="7"/>
      <c r="L4" s="7"/>
      <c r="M4" s="7"/>
      <c r="N4" s="7"/>
      <c r="O4" s="7"/>
      <c r="P4" s="62"/>
      <c r="Q4" s="18"/>
      <c r="R4" s="18"/>
      <c r="S4" s="18"/>
      <c r="T4" s="18"/>
      <c r="U4" s="18"/>
      <c r="V4" s="18"/>
      <c r="BC4" s="15"/>
    </row>
    <row r="5" spans="1:63" s="13" customFormat="1" ht="20.100000000000001" customHeight="1">
      <c r="A5" s="733" t="s">
        <v>185</v>
      </c>
      <c r="B5" s="734"/>
      <c r="C5" s="735"/>
      <c r="D5" s="435">
        <f>+'1.1 Contabilidad Ingresos'!Q111</f>
        <v>0</v>
      </c>
      <c r="E5" s="435">
        <f>+'1.1 Contabilidad Ingresos'!R111</f>
        <v>0</v>
      </c>
      <c r="F5" s="435">
        <f>+'1.1 Contabilidad Ingresos'!S111</f>
        <v>0</v>
      </c>
      <c r="G5" s="435">
        <f>+'1.1 Contabilidad Ingresos'!T111</f>
        <v>0</v>
      </c>
      <c r="H5" s="7"/>
      <c r="I5" s="7"/>
      <c r="L5" s="7"/>
      <c r="M5" s="7"/>
      <c r="N5" s="7"/>
      <c r="O5" s="7"/>
      <c r="P5" s="62"/>
      <c r="Q5" s="18"/>
      <c r="R5" s="18"/>
      <c r="S5" s="18"/>
      <c r="T5" s="18"/>
      <c r="U5" s="18"/>
      <c r="V5" s="18"/>
      <c r="BC5" s="15"/>
    </row>
    <row r="6" spans="1:63">
      <c r="J6" s="7"/>
      <c r="K6" s="7"/>
      <c r="L6" s="7"/>
      <c r="M6" s="7"/>
      <c r="N6" s="7"/>
      <c r="O6" s="7"/>
      <c r="P6" s="62"/>
      <c r="BF6" s="13"/>
    </row>
    <row r="7" spans="1:63">
      <c r="J7" s="7"/>
      <c r="K7" s="7"/>
      <c r="L7" s="7"/>
      <c r="M7" s="7"/>
      <c r="N7" s="7"/>
      <c r="O7" s="7"/>
      <c r="P7" s="62"/>
      <c r="BF7" s="13"/>
    </row>
    <row r="8" spans="1:63">
      <c r="J8" s="7"/>
      <c r="K8" s="7"/>
      <c r="L8" s="7"/>
      <c r="M8" s="7"/>
      <c r="N8" s="7"/>
      <c r="O8" s="7"/>
      <c r="P8" s="62"/>
      <c r="BF8" s="13"/>
    </row>
    <row r="9" spans="1:63" ht="12" customHeight="1">
      <c r="A9" s="748" t="s">
        <v>206</v>
      </c>
      <c r="B9" s="748"/>
      <c r="C9" s="748"/>
      <c r="D9" s="748"/>
      <c r="E9" s="748"/>
      <c r="F9" s="748"/>
      <c r="G9" s="748"/>
      <c r="H9" s="748"/>
      <c r="I9" s="748"/>
      <c r="J9" s="748"/>
      <c r="K9" s="748"/>
      <c r="L9" s="748"/>
      <c r="M9" s="748"/>
      <c r="N9" s="748"/>
      <c r="O9" s="748"/>
      <c r="P9" s="748"/>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433"/>
      <c r="BD9" s="26"/>
      <c r="BE9" s="26"/>
      <c r="BF9" s="13"/>
    </row>
    <row r="10" spans="1:63" ht="15.95" customHeight="1">
      <c r="AE10" s="2"/>
      <c r="AF10" s="2"/>
      <c r="BC10" s="15"/>
    </row>
    <row r="11" spans="1:63" s="31" customFormat="1" ht="12" customHeight="1">
      <c r="A11" s="736" t="s">
        <v>207</v>
      </c>
      <c r="B11" s="736"/>
      <c r="C11" s="736"/>
      <c r="D11" s="765" t="s">
        <v>148</v>
      </c>
      <c r="E11" s="766"/>
      <c r="F11" s="766"/>
      <c r="G11" s="766"/>
      <c r="H11" s="766"/>
      <c r="I11" s="766"/>
      <c r="J11" s="766"/>
      <c r="K11" s="766"/>
      <c r="L11" s="766"/>
      <c r="M11" s="766"/>
      <c r="N11" s="766"/>
      <c r="O11" s="766"/>
      <c r="P11" s="766"/>
      <c r="Q11" s="766"/>
      <c r="R11" s="766"/>
      <c r="S11" s="776"/>
      <c r="T11" s="777" t="str">
        <f>+'2.1, 2.2, 2.3 FIJO VOZ'!$S$10</f>
        <v>Costos Indirectos y/o Comunes</v>
      </c>
      <c r="U11" s="764"/>
      <c r="V11" s="764"/>
      <c r="W11" s="764"/>
      <c r="X11" s="764"/>
      <c r="Y11" s="764"/>
      <c r="Z11" s="764"/>
      <c r="AA11" s="764"/>
      <c r="AB11" s="764"/>
      <c r="AC11" s="764"/>
      <c r="AD11" s="764"/>
      <c r="AI11" s="2"/>
      <c r="AJ11" s="2"/>
      <c r="AK11" s="2"/>
    </row>
    <row r="12" spans="1:63" s="13" customFormat="1" ht="24" customHeight="1">
      <c r="A12" s="736"/>
      <c r="B12" s="736"/>
      <c r="C12" s="736"/>
      <c r="D12" s="743" t="s">
        <v>64</v>
      </c>
      <c r="E12" s="745"/>
      <c r="F12" s="767" t="s">
        <v>208</v>
      </c>
      <c r="G12" s="743" t="s">
        <v>65</v>
      </c>
      <c r="H12" s="744"/>
      <c r="I12" s="745"/>
      <c r="J12" s="743" t="s">
        <v>66</v>
      </c>
      <c r="K12" s="744"/>
      <c r="L12" s="745"/>
      <c r="M12" s="743" t="s">
        <v>67</v>
      </c>
      <c r="N12" s="744"/>
      <c r="O12" s="745"/>
      <c r="P12" s="743" t="s">
        <v>68</v>
      </c>
      <c r="Q12" s="744"/>
      <c r="R12" s="745"/>
      <c r="S12" s="778" t="s">
        <v>209</v>
      </c>
      <c r="T12" s="680" t="str">
        <f>+'2.1, 2.2, 2.3 FIJO VOZ'!$S$11</f>
        <v>Costos de Personal indirectos</v>
      </c>
      <c r="U12" s="680" t="str">
        <f>+'2.1, 2.2, 2.3 FIJO VOZ'!$T$11</f>
        <v>Otros Mantenimientos</v>
      </c>
      <c r="V12" s="684" t="str">
        <f>+'2.1, 2.2, 2.3 FIJO VOZ'!$U$11</f>
        <v>Costos de Ventas</v>
      </c>
      <c r="W12" s="685"/>
      <c r="X12" s="685"/>
      <c r="Y12" s="685"/>
      <c r="Z12" s="686"/>
      <c r="AA12" s="680" t="str">
        <f>+'2.1, 2.2, 2.3 FIJO VOZ'!$Z$11</f>
        <v>Costos Administrativos</v>
      </c>
      <c r="AB12" s="680" t="str">
        <f>+'2.1, 2.2, 2.3 FIJO VOZ'!$AA$11</f>
        <v xml:space="preserve">Gastos por Provisiones </v>
      </c>
      <c r="AC12" s="680" t="str">
        <f>+'2.1, 2.2, 2.3 FIJO VOZ'!$AB$11</f>
        <v>Gastos Depreciaciones y Amortizaciones Indirectos</v>
      </c>
      <c r="AD12" s="680" t="str">
        <f>+'2.1, 2.2, 2.3 FIJO VOZ'!$AC$11</f>
        <v>Otros Indirectos</v>
      </c>
      <c r="AI12" s="2"/>
      <c r="AJ12" s="2"/>
      <c r="AK12" s="2"/>
    </row>
    <row r="13" spans="1:63" s="18" customFormat="1" ht="48.95" customHeight="1">
      <c r="A13" s="740" t="s">
        <v>158</v>
      </c>
      <c r="B13" s="741"/>
      <c r="C13" s="742"/>
      <c r="D13" s="49" t="s">
        <v>159</v>
      </c>
      <c r="E13" s="49" t="s">
        <v>210</v>
      </c>
      <c r="F13" s="768"/>
      <c r="G13" s="49" t="s">
        <v>202</v>
      </c>
      <c r="H13" s="49" t="s">
        <v>203</v>
      </c>
      <c r="I13" s="49" t="s">
        <v>204</v>
      </c>
      <c r="J13" s="49" t="s">
        <v>202</v>
      </c>
      <c r="K13" s="49" t="s">
        <v>203</v>
      </c>
      <c r="L13" s="49" t="s">
        <v>204</v>
      </c>
      <c r="M13" s="49" t="s">
        <v>202</v>
      </c>
      <c r="N13" s="49" t="s">
        <v>203</v>
      </c>
      <c r="O13" s="49" t="s">
        <v>204</v>
      </c>
      <c r="P13" s="75" t="s">
        <v>202</v>
      </c>
      <c r="Q13" s="76" t="s">
        <v>203</v>
      </c>
      <c r="R13" s="76" t="s">
        <v>204</v>
      </c>
      <c r="S13" s="779"/>
      <c r="T13" s="763"/>
      <c r="U13" s="763"/>
      <c r="V13" s="74" t="str">
        <f>+'2.1, 2.2, 2.3 FIJO VOZ'!$U$12</f>
        <v xml:space="preserve">Atención al Cliente </v>
      </c>
      <c r="W13" s="74" t="str">
        <f>+'2.1, 2.2, 2.3 FIJO VOZ'!$V$12</f>
        <v xml:space="preserve">Mercadeo y Publicidad </v>
      </c>
      <c r="X13" s="74" t="str">
        <f>+'2.1, 2.2, 2.3 FIJO VOZ'!$W$12</f>
        <v>Tarificación, Facturación, Recaudo</v>
      </c>
      <c r="Y13" s="74" t="str">
        <f>+'2.1, 2.2, 2.3 FIJO VOZ'!$X$12</f>
        <v>Tasas Indirectas</v>
      </c>
      <c r="Z13" s="74" t="str">
        <f>+'2.1, 2.2, 2.3 FIJO VOZ'!$Y$12</f>
        <v>Otros (Costos de Ventas)</v>
      </c>
      <c r="AA13" s="763"/>
      <c r="AB13" s="763"/>
      <c r="AC13" s="763"/>
      <c r="AD13" s="763"/>
      <c r="AI13" s="2"/>
      <c r="AJ13" s="2"/>
      <c r="AK13" s="2"/>
    </row>
    <row r="14" spans="1:63" s="8" customFormat="1" ht="20.100000000000001" customHeight="1">
      <c r="A14" s="775" t="s">
        <v>169</v>
      </c>
      <c r="B14" s="775"/>
      <c r="C14" s="775"/>
      <c r="D14" s="435">
        <f>+'1.2 Cont. Costos Directos'!AQ92</f>
        <v>0</v>
      </c>
      <c r="E14" s="435">
        <f>+'1.2 Cont. Costos Directos'!AR92</f>
        <v>0</v>
      </c>
      <c r="F14" s="435">
        <f>+'1.2 Cont. Costos Directos'!AS92</f>
        <v>0</v>
      </c>
      <c r="G14" s="435">
        <f>+'1.2 Cont. Costos Directos'!AT92</f>
        <v>0</v>
      </c>
      <c r="H14" s="435">
        <f>+'1.2 Cont. Costos Directos'!AU92</f>
        <v>0</v>
      </c>
      <c r="I14" s="435">
        <f>+'1.2 Cont. Costos Directos'!AV92</f>
        <v>0</v>
      </c>
      <c r="J14" s="435">
        <f>+'1.2 Cont. Costos Directos'!AW92</f>
        <v>0</v>
      </c>
      <c r="K14" s="435">
        <f>+'1.2 Cont. Costos Directos'!AX92</f>
        <v>0</v>
      </c>
      <c r="L14" s="435">
        <f>+'1.2 Cont. Costos Directos'!AY92</f>
        <v>0</v>
      </c>
      <c r="M14" s="435">
        <f>+'1.2 Cont. Costos Directos'!AZ92</f>
        <v>0</v>
      </c>
      <c r="N14" s="435">
        <f>+'1.2 Cont. Costos Directos'!BA92</f>
        <v>0</v>
      </c>
      <c r="O14" s="435">
        <f>+'1.2 Cont. Costos Directos'!BB92</f>
        <v>0</v>
      </c>
      <c r="P14" s="435">
        <f>+'1.2 Cont. Costos Directos'!BC92</f>
        <v>0</v>
      </c>
      <c r="Q14" s="435">
        <f>+'1.2 Cont. Costos Directos'!BD92</f>
        <v>0</v>
      </c>
      <c r="R14" s="435">
        <f>+'1.2 Cont. Costos Directos'!BE92</f>
        <v>0</v>
      </c>
      <c r="S14" s="435">
        <f>+'1.2 Cont. Costos Directos'!BF92</f>
        <v>0</v>
      </c>
      <c r="T14" s="435">
        <f>+'1.3 Cont. Costos Indirectos'!$H$40</f>
        <v>0</v>
      </c>
      <c r="U14" s="435">
        <f>+'1.3 Cont. Costos Indirectos'!$H$41</f>
        <v>0</v>
      </c>
      <c r="V14" s="435">
        <f>+'1.3 Cont. Costos Indirectos'!$H$42</f>
        <v>0</v>
      </c>
      <c r="W14" s="435">
        <f>+'1.3 Cont. Costos Indirectos'!$H$43</f>
        <v>0</v>
      </c>
      <c r="X14" s="435">
        <f>+'1.3 Cont. Costos Indirectos'!$H$44</f>
        <v>0</v>
      </c>
      <c r="Y14" s="435">
        <f>+'1.3 Cont. Costos Indirectos'!$H$45</f>
        <v>0</v>
      </c>
      <c r="Z14" s="435">
        <f>+'1.3 Cont. Costos Indirectos'!$H$46</f>
        <v>0</v>
      </c>
      <c r="AA14" s="435">
        <f>+'1.3 Cont. Costos Indirectos'!$H$47</f>
        <v>0</v>
      </c>
      <c r="AB14" s="435">
        <f>+'1.3 Cont. Costos Indirectos'!$H$48</f>
        <v>0</v>
      </c>
      <c r="AC14" s="435">
        <f>+'1.3 Cont. Costos Indirectos'!$H$49</f>
        <v>0</v>
      </c>
      <c r="AD14" s="435">
        <f>+'1.3 Cont. Costos Indirectos'!$H$50</f>
        <v>0</v>
      </c>
    </row>
    <row r="15" spans="1:63" s="13" customFormat="1">
      <c r="A15" s="18"/>
      <c r="B15" s="18"/>
      <c r="C15" s="18"/>
      <c r="D15" s="18"/>
      <c r="E15" s="18"/>
      <c r="F15" s="18"/>
      <c r="G15" s="18"/>
      <c r="H15" s="18"/>
      <c r="I15" s="18"/>
      <c r="J15" s="18"/>
      <c r="K15" s="18"/>
      <c r="L15" s="18"/>
      <c r="M15" s="18"/>
      <c r="N15" s="18"/>
      <c r="O15" s="18"/>
      <c r="P15" s="18"/>
      <c r="Q15" s="18"/>
      <c r="R15" s="18"/>
      <c r="S15" s="18"/>
      <c r="T15" s="18"/>
      <c r="U15" s="18"/>
      <c r="V15" s="18"/>
      <c r="W15" s="18"/>
      <c r="X15" s="18"/>
      <c r="AG15" s="18"/>
      <c r="BC15" s="15"/>
    </row>
    <row r="16" spans="1:63" ht="27.75" customHeight="1">
      <c r="A16" s="748" t="s">
        <v>211</v>
      </c>
      <c r="B16" s="748"/>
      <c r="C16" s="748"/>
      <c r="D16" s="748"/>
      <c r="E16" s="748"/>
      <c r="F16" s="748"/>
      <c r="G16" s="748"/>
      <c r="H16" s="748"/>
      <c r="I16" s="26"/>
      <c r="J16" s="26"/>
      <c r="K16" s="26"/>
      <c r="L16" s="26"/>
      <c r="M16" s="26"/>
      <c r="N16" s="26"/>
      <c r="O16" s="26"/>
      <c r="P16" s="26"/>
      <c r="Q16" s="26"/>
      <c r="R16" s="26"/>
      <c r="S16" s="26"/>
      <c r="T16" s="26"/>
      <c r="U16" s="26"/>
      <c r="V16" s="26"/>
      <c r="W16" s="26"/>
      <c r="X16" s="35"/>
      <c r="Y16" s="35"/>
      <c r="Z16" s="35"/>
      <c r="AA16" s="35"/>
      <c r="AB16" s="35"/>
      <c r="AC16" s="35"/>
      <c r="AD16" s="35"/>
      <c r="AE16" s="35"/>
      <c r="AF16" s="35"/>
      <c r="AG16" s="26"/>
      <c r="AH16" s="35"/>
      <c r="AI16" s="35"/>
      <c r="AJ16" s="35"/>
      <c r="AK16" s="35"/>
      <c r="AL16" s="35"/>
      <c r="AM16" s="35"/>
      <c r="AN16" s="35"/>
      <c r="AO16" s="35"/>
      <c r="AP16" s="35"/>
      <c r="AQ16" s="35"/>
      <c r="AR16" s="35"/>
      <c r="AS16" s="35"/>
      <c r="AT16" s="35"/>
      <c r="AU16" s="35"/>
      <c r="AV16" s="35"/>
      <c r="AW16" s="26"/>
      <c r="AX16" s="26"/>
      <c r="AY16" s="26"/>
      <c r="AZ16" s="26"/>
      <c r="BA16" s="26"/>
      <c r="BB16" s="26"/>
      <c r="BC16" s="433"/>
      <c r="BD16" s="26"/>
      <c r="BE16" s="26"/>
      <c r="BF16" s="26"/>
      <c r="BG16" s="26"/>
      <c r="BH16" s="26"/>
      <c r="BI16" s="26"/>
      <c r="BJ16" s="26"/>
      <c r="BK16" s="26"/>
    </row>
    <row r="17" spans="1:48" ht="5.25" customHeight="1">
      <c r="A17" s="747"/>
      <c r="B17" s="747"/>
      <c r="C17" s="747"/>
      <c r="D17" s="747"/>
      <c r="E17" s="747"/>
      <c r="F17" s="747"/>
      <c r="G17" s="747"/>
      <c r="H17" s="747"/>
      <c r="I17" s="747"/>
      <c r="J17" s="747"/>
      <c r="K17" s="747"/>
      <c r="L17" s="747"/>
      <c r="M17" s="747"/>
      <c r="N17" s="747"/>
      <c r="X17" s="36"/>
      <c r="Y17" s="36"/>
      <c r="Z17" s="36"/>
      <c r="AA17" s="36"/>
      <c r="AB17" s="36"/>
      <c r="AC17" s="36"/>
      <c r="AD17" s="36"/>
      <c r="AE17" s="36"/>
      <c r="AF17" s="36"/>
      <c r="AH17" s="36"/>
      <c r="AI17" s="36"/>
      <c r="AJ17" s="36"/>
      <c r="AK17" s="36"/>
      <c r="AL17" s="36"/>
      <c r="AM17" s="36"/>
      <c r="AN17" s="36"/>
      <c r="AO17" s="36"/>
      <c r="AP17" s="36"/>
      <c r="AQ17" s="36"/>
      <c r="AR17" s="37"/>
      <c r="AS17" s="37"/>
      <c r="AT17" s="37"/>
      <c r="AU17" s="37"/>
      <c r="AV17" s="37"/>
    </row>
    <row r="18" spans="1:48" ht="47.1" customHeight="1">
      <c r="A18" s="753" t="s">
        <v>212</v>
      </c>
      <c r="B18" s="754"/>
      <c r="C18" s="755"/>
      <c r="D18" s="750" t="s">
        <v>172</v>
      </c>
      <c r="E18" s="750" t="s">
        <v>173</v>
      </c>
      <c r="W18" s="38"/>
      <c r="X18" s="38"/>
      <c r="Y18" s="38"/>
      <c r="Z18" s="38"/>
      <c r="AA18" s="38"/>
      <c r="AB18" s="38"/>
      <c r="AC18" s="38"/>
      <c r="AD18" s="38"/>
      <c r="AE18" s="38"/>
      <c r="AF18" s="38"/>
      <c r="AG18" s="38"/>
      <c r="AH18" s="38"/>
      <c r="AI18" s="38"/>
      <c r="AJ18" s="38"/>
      <c r="AK18" s="38"/>
      <c r="AL18" s="38"/>
      <c r="AM18" s="38"/>
      <c r="AN18" s="38"/>
      <c r="AO18" s="38"/>
      <c r="AP18" s="38"/>
      <c r="AQ18" s="38"/>
      <c r="AR18" s="38"/>
      <c r="AS18" s="38"/>
    </row>
    <row r="19" spans="1:48" ht="12" customHeight="1">
      <c r="A19" s="756"/>
      <c r="B19" s="757"/>
      <c r="C19" s="758"/>
      <c r="D19" s="751"/>
      <c r="E19" s="751"/>
      <c r="G19" s="2"/>
      <c r="H19" s="2"/>
      <c r="I19" s="2"/>
      <c r="J19" s="2"/>
      <c r="K19" s="2"/>
      <c r="W19" s="39"/>
      <c r="X19" s="39"/>
      <c r="Y19" s="39"/>
      <c r="Z19" s="39"/>
      <c r="AA19" s="39"/>
      <c r="AB19" s="39"/>
      <c r="AC19" s="39"/>
      <c r="AD19" s="39"/>
      <c r="AE19" s="39"/>
      <c r="AF19" s="39"/>
      <c r="AG19" s="39"/>
      <c r="AH19" s="39"/>
      <c r="AI19" s="39"/>
      <c r="AJ19" s="39"/>
      <c r="AK19" s="39"/>
      <c r="AL19" s="39"/>
      <c r="AM19" s="39"/>
      <c r="AN19" s="39"/>
      <c r="AO19" s="39"/>
      <c r="AP19" s="39"/>
      <c r="AQ19" s="39"/>
      <c r="AR19" s="39"/>
      <c r="AS19" s="39"/>
    </row>
    <row r="20" spans="1:48" ht="15" customHeight="1">
      <c r="A20" s="759" t="s">
        <v>174</v>
      </c>
      <c r="B20" s="761" t="s">
        <v>175</v>
      </c>
      <c r="C20" s="762"/>
      <c r="D20" s="752"/>
      <c r="E20" s="752"/>
      <c r="W20" s="32"/>
      <c r="X20" s="32"/>
      <c r="Y20" s="32"/>
      <c r="Z20" s="32"/>
      <c r="AA20" s="32"/>
      <c r="AB20" s="32"/>
      <c r="AC20" s="34"/>
      <c r="AD20" s="32"/>
      <c r="AE20" s="32"/>
      <c r="AF20" s="32"/>
      <c r="AG20" s="32"/>
      <c r="AH20" s="32"/>
      <c r="AI20" s="32"/>
      <c r="AJ20" s="32"/>
      <c r="AK20" s="34"/>
      <c r="AL20" s="32"/>
      <c r="AM20" s="32"/>
      <c r="AN20" s="32"/>
      <c r="AO20" s="34"/>
      <c r="AP20" s="40"/>
      <c r="AQ20" s="39"/>
      <c r="AR20" s="39"/>
      <c r="AS20" s="39"/>
    </row>
    <row r="21" spans="1:48" ht="12" customHeight="1">
      <c r="A21" s="760"/>
      <c r="B21" s="730" t="str">
        <f>+CONCATENATE(+'1.4 Costo de Capital'!A$4," Directos")</f>
        <v>Intangibles Directos</v>
      </c>
      <c r="C21" s="731"/>
      <c r="D21" s="205">
        <f>+SUM('1.4 Costo de Capital'!E$31:E$33)</f>
        <v>0</v>
      </c>
      <c r="E21" s="205">
        <f>+SUM('1.4 Costo de Capital'!E$67:E$69)</f>
        <v>0</v>
      </c>
      <c r="W21" s="33"/>
      <c r="X21" s="33"/>
      <c r="Y21" s="33"/>
      <c r="Z21" s="33"/>
      <c r="AA21" s="33"/>
      <c r="AB21" s="33"/>
      <c r="AC21" s="33"/>
      <c r="AD21" s="33"/>
      <c r="AE21" s="33"/>
      <c r="AF21" s="33"/>
      <c r="AG21" s="33"/>
      <c r="AH21" s="33"/>
      <c r="AI21" s="33"/>
      <c r="AJ21" s="33"/>
      <c r="AK21" s="33"/>
      <c r="AL21" s="33"/>
      <c r="AM21" s="33"/>
      <c r="AN21" s="33"/>
      <c r="AO21" s="41"/>
      <c r="AP21" s="33"/>
      <c r="AQ21" s="33"/>
      <c r="AR21" s="33"/>
      <c r="AS21" s="33"/>
    </row>
    <row r="22" spans="1:48" ht="12" customHeight="1">
      <c r="A22" s="760"/>
      <c r="B22" s="730" t="str">
        <f>+'1.4 Costo de Capital'!A$10</f>
        <v>Terrenos y Construcciones (directos)</v>
      </c>
      <c r="C22" s="731"/>
      <c r="D22" s="205">
        <f>+'1.4 Costo de Capital'!E$36</f>
        <v>0</v>
      </c>
      <c r="E22" s="205">
        <f>+'1.4 Costo de Capital'!E$72</f>
        <v>0</v>
      </c>
      <c r="W22" s="33"/>
      <c r="X22" s="33"/>
      <c r="Y22" s="33"/>
      <c r="Z22" s="33"/>
      <c r="AA22" s="33"/>
      <c r="AB22" s="33"/>
      <c r="AC22" s="33"/>
      <c r="AD22" s="33"/>
      <c r="AE22" s="33"/>
      <c r="AF22" s="33"/>
      <c r="AG22" s="33"/>
      <c r="AH22" s="33"/>
      <c r="AI22" s="33"/>
      <c r="AJ22" s="33"/>
      <c r="AK22" s="33"/>
      <c r="AL22" s="33"/>
      <c r="AM22" s="33"/>
      <c r="AN22" s="33"/>
      <c r="AO22" s="41"/>
      <c r="AP22" s="33"/>
      <c r="AQ22" s="33"/>
      <c r="AR22" s="33"/>
      <c r="AS22" s="33"/>
    </row>
    <row r="23" spans="1:48" ht="12" customHeight="1">
      <c r="A23" s="760"/>
      <c r="B23" s="730" t="str">
        <f>+'1.4 Costo de Capital'!A$11</f>
        <v>Sistemas de energía</v>
      </c>
      <c r="C23" s="731"/>
      <c r="D23" s="205">
        <f>+'1.4 Costo de Capital'!E$37</f>
        <v>0</v>
      </c>
      <c r="E23" s="205">
        <f>+'1.4 Costo de Capital'!E$73</f>
        <v>0</v>
      </c>
      <c r="W23" s="33"/>
      <c r="X23" s="33"/>
      <c r="Y23" s="33"/>
      <c r="Z23" s="33"/>
      <c r="AA23" s="33"/>
      <c r="AB23" s="33"/>
      <c r="AC23" s="33"/>
      <c r="AD23" s="33"/>
      <c r="AE23" s="33"/>
      <c r="AF23" s="33"/>
      <c r="AG23" s="33"/>
      <c r="AH23" s="33"/>
      <c r="AI23" s="33"/>
      <c r="AJ23" s="33"/>
      <c r="AK23" s="33"/>
      <c r="AL23" s="33"/>
      <c r="AM23" s="33"/>
      <c r="AN23" s="33"/>
      <c r="AO23" s="41"/>
      <c r="AP23" s="33"/>
      <c r="AQ23" s="33"/>
      <c r="AR23" s="33"/>
      <c r="AS23" s="33"/>
    </row>
    <row r="24" spans="1:48" ht="12" customHeight="1">
      <c r="A24" s="760"/>
      <c r="B24" s="730" t="str">
        <f>+'1.4 Costo de Capital'!A$12</f>
        <v>Aires acondicionados</v>
      </c>
      <c r="C24" s="731"/>
      <c r="D24" s="205">
        <f>+'1.4 Costo de Capital'!E$38</f>
        <v>0</v>
      </c>
      <c r="E24" s="205">
        <f>+'1.4 Costo de Capital'!E$74</f>
        <v>0</v>
      </c>
      <c r="W24" s="33"/>
      <c r="X24" s="33"/>
      <c r="Y24" s="33"/>
      <c r="Z24" s="33"/>
      <c r="AA24" s="33"/>
      <c r="AB24" s="33"/>
      <c r="AC24" s="33"/>
      <c r="AD24" s="33"/>
      <c r="AE24" s="33"/>
      <c r="AF24" s="33"/>
      <c r="AG24" s="33"/>
      <c r="AH24" s="33"/>
      <c r="AI24" s="33"/>
      <c r="AJ24" s="33"/>
      <c r="AK24" s="33"/>
      <c r="AL24" s="33"/>
      <c r="AM24" s="33"/>
      <c r="AN24" s="33"/>
      <c r="AO24" s="41"/>
      <c r="AP24" s="33"/>
      <c r="AQ24" s="33"/>
      <c r="AR24" s="33"/>
      <c r="AS24" s="33"/>
    </row>
    <row r="25" spans="1:48" ht="12" customHeight="1">
      <c r="A25" s="760"/>
      <c r="B25" s="730" t="str">
        <f>+'1.4 Costo de Capital'!A$13</f>
        <v>Infraestructuras de estaciones base de acceso (Torres)</v>
      </c>
      <c r="C25" s="731"/>
      <c r="D25" s="205">
        <f>+'1.4 Costo de Capital'!E$39</f>
        <v>0</v>
      </c>
      <c r="E25" s="205">
        <f>+'1.4 Costo de Capital'!E$75</f>
        <v>0</v>
      </c>
      <c r="W25" s="33"/>
      <c r="X25" s="33"/>
      <c r="Y25" s="33"/>
      <c r="Z25" s="33"/>
      <c r="AA25" s="33"/>
      <c r="AB25" s="33"/>
      <c r="AC25" s="33"/>
      <c r="AD25" s="33"/>
      <c r="AE25" s="33"/>
      <c r="AF25" s="33"/>
      <c r="AG25" s="33"/>
      <c r="AH25" s="33"/>
      <c r="AI25" s="33"/>
      <c r="AJ25" s="33"/>
      <c r="AK25" s="33"/>
      <c r="AL25" s="33"/>
      <c r="AM25" s="33"/>
      <c r="AN25" s="33"/>
      <c r="AO25" s="41"/>
      <c r="AP25" s="33"/>
      <c r="AQ25" s="33"/>
      <c r="AR25" s="33"/>
      <c r="AS25" s="33"/>
    </row>
    <row r="26" spans="1:48" ht="12" customHeight="1">
      <c r="A26" s="760"/>
      <c r="B26" s="730" t="str">
        <f>+'1.4 Costo de Capital'!A$14</f>
        <v>Red de Núcleo</v>
      </c>
      <c r="C26" s="731"/>
      <c r="D26" s="205">
        <f>+'1.4 Costo de Capital'!E$40</f>
        <v>0</v>
      </c>
      <c r="E26" s="205">
        <f>+'1.4 Costo de Capital'!E$76</f>
        <v>0</v>
      </c>
      <c r="W26" s="33"/>
      <c r="X26" s="33"/>
      <c r="Y26" s="33"/>
      <c r="Z26" s="33"/>
      <c r="AA26" s="33"/>
      <c r="AB26" s="33"/>
      <c r="AC26" s="33"/>
      <c r="AD26" s="33"/>
      <c r="AE26" s="33"/>
      <c r="AF26" s="33"/>
      <c r="AG26" s="33"/>
      <c r="AH26" s="33"/>
      <c r="AI26" s="33"/>
      <c r="AJ26" s="33"/>
      <c r="AK26" s="33"/>
      <c r="AL26" s="33"/>
      <c r="AM26" s="33"/>
      <c r="AN26" s="33"/>
      <c r="AO26" s="41"/>
      <c r="AP26" s="33"/>
      <c r="AQ26" s="33"/>
      <c r="AR26" s="33"/>
      <c r="AS26" s="33"/>
    </row>
    <row r="27" spans="1:48" ht="12" customHeight="1">
      <c r="A27" s="760"/>
      <c r="B27" s="730" t="str">
        <f>+'1.4 Costo de Capital'!A$15</f>
        <v>Red de Transmisión</v>
      </c>
      <c r="C27" s="731"/>
      <c r="D27" s="205">
        <f>+'1.4 Costo de Capital'!E$41</f>
        <v>0</v>
      </c>
      <c r="E27" s="205">
        <f>+'1.4 Costo de Capital'!E$77</f>
        <v>0</v>
      </c>
      <c r="W27" s="33"/>
      <c r="X27" s="33"/>
      <c r="Y27" s="33"/>
      <c r="Z27" s="33"/>
      <c r="AA27" s="33"/>
      <c r="AB27" s="33"/>
      <c r="AC27" s="33"/>
      <c r="AD27" s="33"/>
      <c r="AE27" s="33"/>
      <c r="AF27" s="33"/>
      <c r="AG27" s="33"/>
      <c r="AH27" s="33"/>
      <c r="AI27" s="33"/>
      <c r="AJ27" s="33"/>
      <c r="AK27" s="33"/>
      <c r="AL27" s="33"/>
      <c r="AM27" s="33"/>
      <c r="AN27" s="33"/>
      <c r="AO27" s="41"/>
      <c r="AP27" s="33"/>
      <c r="AQ27" s="33"/>
      <c r="AR27" s="33"/>
      <c r="AS27" s="33"/>
    </row>
    <row r="28" spans="1:48" ht="12" customHeight="1">
      <c r="A28" s="760"/>
      <c r="B28" s="730" t="str">
        <f>+'1.4 Costo de Capital'!A$16</f>
        <v>Red de Conmutación</v>
      </c>
      <c r="C28" s="731"/>
      <c r="D28" s="205">
        <f>+'1.4 Costo de Capital'!E$42</f>
        <v>0</v>
      </c>
      <c r="E28" s="205">
        <f>+'1.4 Costo de Capital'!E$78</f>
        <v>0</v>
      </c>
      <c r="W28" s="33"/>
      <c r="X28" s="33"/>
      <c r="Y28" s="33"/>
      <c r="Z28" s="33"/>
      <c r="AA28" s="33"/>
      <c r="AB28" s="33"/>
      <c r="AC28" s="33"/>
      <c r="AD28" s="33"/>
      <c r="AE28" s="33"/>
      <c r="AF28" s="33"/>
      <c r="AG28" s="33"/>
      <c r="AH28" s="33"/>
      <c r="AI28" s="33"/>
      <c r="AJ28" s="33"/>
      <c r="AK28" s="33"/>
      <c r="AL28" s="33"/>
      <c r="AM28" s="33"/>
      <c r="AN28" s="33"/>
      <c r="AO28" s="41"/>
      <c r="AP28" s="33"/>
      <c r="AQ28" s="33"/>
      <c r="AR28" s="33"/>
      <c r="AS28" s="33"/>
    </row>
    <row r="29" spans="1:48" ht="12" customHeight="1">
      <c r="A29" s="760"/>
      <c r="B29" s="730" t="str">
        <f>+'1.4 Costo de Capital'!A$17</f>
        <v xml:space="preserve">Red de Acceso </v>
      </c>
      <c r="C29" s="731"/>
      <c r="D29" s="205">
        <f>+'1.4 Costo de Capital'!E$43</f>
        <v>0</v>
      </c>
      <c r="E29" s="205">
        <f>+'1.4 Costo de Capital'!E$79</f>
        <v>0</v>
      </c>
      <c r="W29" s="33"/>
      <c r="X29" s="33"/>
      <c r="Y29" s="33"/>
      <c r="Z29" s="33"/>
      <c r="AA29" s="33"/>
      <c r="AB29" s="33"/>
      <c r="AC29" s="33"/>
      <c r="AD29" s="33"/>
      <c r="AE29" s="33"/>
      <c r="AF29" s="33"/>
      <c r="AG29" s="33"/>
      <c r="AH29" s="33"/>
      <c r="AI29" s="33"/>
      <c r="AJ29" s="33"/>
      <c r="AK29" s="33"/>
      <c r="AL29" s="33"/>
      <c r="AM29" s="33"/>
      <c r="AN29" s="33"/>
      <c r="AO29" s="41"/>
      <c r="AP29" s="33"/>
      <c r="AQ29" s="33"/>
      <c r="AR29" s="33"/>
      <c r="AS29" s="33"/>
    </row>
    <row r="30" spans="1:48" ht="12" customHeight="1">
      <c r="A30" s="749" t="s">
        <v>176</v>
      </c>
      <c r="B30" s="749"/>
      <c r="C30" s="749"/>
      <c r="D30" s="206">
        <f>SUM(D21:D29)</f>
        <v>0</v>
      </c>
      <c r="E30" s="206">
        <f>SUM(E21:E29)</f>
        <v>0</v>
      </c>
      <c r="W30" s="34"/>
      <c r="X30" s="34"/>
      <c r="Y30" s="34"/>
      <c r="Z30" s="34"/>
      <c r="AA30" s="34"/>
      <c r="AB30" s="34"/>
      <c r="AC30" s="34"/>
      <c r="AD30" s="34"/>
      <c r="AE30" s="34"/>
      <c r="AF30" s="34"/>
      <c r="AG30" s="34"/>
      <c r="AH30" s="34"/>
      <c r="AI30" s="34"/>
      <c r="AJ30" s="34"/>
      <c r="AK30" s="34"/>
      <c r="AL30" s="42"/>
      <c r="AM30" s="42"/>
      <c r="AN30" s="34"/>
      <c r="AO30" s="43"/>
      <c r="AP30" s="34"/>
      <c r="AQ30" s="34"/>
      <c r="AR30" s="34"/>
      <c r="AS30" s="34"/>
    </row>
    <row r="31" spans="1:48">
      <c r="X31" s="36"/>
      <c r="Y31" s="36"/>
      <c r="Z31" s="36"/>
      <c r="AA31" s="36"/>
      <c r="AB31" s="36"/>
      <c r="AC31" s="36"/>
      <c r="AD31" s="36"/>
      <c r="AE31" s="36"/>
      <c r="AF31" s="36"/>
      <c r="AH31" s="37"/>
      <c r="AI31" s="37"/>
      <c r="AJ31" s="37"/>
      <c r="AK31" s="37"/>
      <c r="AL31" s="37"/>
      <c r="AM31" s="37"/>
      <c r="AN31" s="37"/>
      <c r="AO31" s="37"/>
      <c r="AP31" s="37"/>
      <c r="AQ31" s="37"/>
      <c r="AR31" s="37"/>
      <c r="AS31" s="37"/>
      <c r="AT31" s="37"/>
      <c r="AU31" s="37"/>
      <c r="AV31" s="37"/>
    </row>
    <row r="32" spans="1:48">
      <c r="X32" s="36"/>
      <c r="Y32" s="36"/>
      <c r="Z32" s="36"/>
      <c r="AA32" s="36"/>
      <c r="AB32" s="36"/>
      <c r="AC32" s="36"/>
      <c r="AD32" s="36"/>
      <c r="AE32" s="36"/>
      <c r="AF32" s="36"/>
      <c r="AH32" s="37"/>
      <c r="AI32" s="37"/>
      <c r="AJ32" s="37"/>
      <c r="AK32" s="37"/>
      <c r="AL32" s="37"/>
      <c r="AM32" s="37"/>
      <c r="AN32" s="37"/>
      <c r="AO32" s="37"/>
      <c r="AP32" s="37"/>
      <c r="AQ32" s="37"/>
      <c r="AR32" s="37"/>
      <c r="AS32" s="37"/>
      <c r="AT32" s="37"/>
      <c r="AU32" s="37"/>
      <c r="AV32" s="37"/>
    </row>
    <row r="33" spans="24:48">
      <c r="X33" s="36"/>
      <c r="Y33" s="36"/>
      <c r="Z33" s="36"/>
      <c r="AA33" s="36"/>
      <c r="AB33" s="36"/>
      <c r="AC33" s="36"/>
      <c r="AD33" s="36"/>
      <c r="AE33" s="36"/>
      <c r="AF33" s="36"/>
      <c r="AH33" s="37"/>
      <c r="AI33" s="37"/>
      <c r="AJ33" s="37"/>
      <c r="AK33" s="37"/>
      <c r="AL33" s="37"/>
      <c r="AM33" s="37"/>
      <c r="AN33" s="37"/>
      <c r="AO33" s="37"/>
      <c r="AP33" s="37"/>
      <c r="AQ33" s="37"/>
      <c r="AR33" s="37"/>
      <c r="AS33" s="37"/>
      <c r="AT33" s="37"/>
      <c r="AU33" s="37"/>
      <c r="AV33" s="37"/>
    </row>
    <row r="34" spans="24:48">
      <c r="X34" s="36"/>
      <c r="Y34" s="36"/>
      <c r="Z34" s="36"/>
      <c r="AA34" s="36"/>
      <c r="AB34" s="36"/>
      <c r="AC34" s="36"/>
      <c r="AD34" s="36"/>
      <c r="AE34" s="36"/>
      <c r="AF34" s="36"/>
      <c r="AH34" s="37"/>
      <c r="AI34" s="37"/>
      <c r="AJ34" s="37"/>
      <c r="AK34" s="37"/>
      <c r="AL34" s="37"/>
      <c r="AM34" s="37"/>
      <c r="AN34" s="37"/>
      <c r="AO34" s="37"/>
      <c r="AP34" s="37"/>
      <c r="AQ34" s="37"/>
      <c r="AR34" s="37"/>
      <c r="AS34" s="37"/>
      <c r="AT34" s="37"/>
      <c r="AU34" s="37"/>
      <c r="AV34" s="37"/>
    </row>
    <row r="35" spans="24:48">
      <c r="X35" s="36"/>
      <c r="Y35" s="36"/>
      <c r="Z35" s="36"/>
      <c r="AA35" s="36"/>
      <c r="AB35" s="36"/>
      <c r="AC35" s="36"/>
      <c r="AD35" s="36"/>
      <c r="AE35" s="36"/>
      <c r="AF35" s="36"/>
      <c r="AH35" s="37"/>
      <c r="AI35" s="37"/>
      <c r="AJ35" s="37"/>
      <c r="AK35" s="37"/>
      <c r="AL35" s="37"/>
      <c r="AM35" s="37"/>
      <c r="AN35" s="37"/>
      <c r="AO35" s="37"/>
      <c r="AP35" s="37"/>
      <c r="AQ35" s="37"/>
      <c r="AR35" s="37"/>
      <c r="AS35" s="37"/>
      <c r="AT35" s="37"/>
      <c r="AU35" s="37"/>
      <c r="AV35" s="37"/>
    </row>
    <row r="36" spans="24:48" ht="12" customHeight="1">
      <c r="X36" s="36"/>
      <c r="Y36" s="36"/>
      <c r="Z36" s="36"/>
      <c r="AA36" s="36"/>
      <c r="AB36" s="36"/>
      <c r="AC36" s="36"/>
      <c r="AD36" s="36"/>
      <c r="AE36" s="36"/>
      <c r="AF36" s="36"/>
      <c r="AH36" s="37"/>
      <c r="AI36" s="37"/>
      <c r="AJ36" s="37"/>
      <c r="AK36" s="37"/>
      <c r="AL36" s="37"/>
      <c r="AM36" s="37"/>
      <c r="AN36" s="37"/>
      <c r="AO36" s="37"/>
      <c r="AP36" s="37"/>
      <c r="AQ36" s="37"/>
      <c r="AR36" s="37"/>
      <c r="AS36" s="37"/>
      <c r="AT36" s="37"/>
      <c r="AU36" s="37"/>
      <c r="AV36" s="37"/>
    </row>
    <row r="37" spans="24:48">
      <c r="X37" s="36"/>
      <c r="Y37" s="36"/>
      <c r="Z37" s="36"/>
      <c r="AA37" s="36"/>
      <c r="AB37" s="36"/>
      <c r="AC37" s="36"/>
      <c r="AD37" s="36"/>
      <c r="AE37" s="36"/>
      <c r="AF37" s="36"/>
      <c r="AH37" s="37"/>
      <c r="AI37" s="37"/>
      <c r="AJ37" s="37"/>
      <c r="AK37" s="37"/>
      <c r="AL37" s="37"/>
      <c r="AM37" s="37"/>
      <c r="AN37" s="37"/>
      <c r="AO37" s="37"/>
      <c r="AP37" s="37"/>
      <c r="AQ37" s="37"/>
      <c r="AR37" s="37"/>
      <c r="AS37" s="37"/>
      <c r="AT37" s="37"/>
      <c r="AU37" s="37"/>
      <c r="AV37" s="37"/>
    </row>
    <row r="38" spans="24:48">
      <c r="X38" s="36"/>
      <c r="Y38" s="36"/>
      <c r="Z38" s="36"/>
      <c r="AA38" s="36"/>
      <c r="AB38" s="36"/>
      <c r="AC38" s="36"/>
      <c r="AD38" s="36"/>
      <c r="AE38" s="36"/>
      <c r="AF38" s="36"/>
      <c r="AH38" s="37"/>
      <c r="AI38" s="37"/>
      <c r="AJ38" s="37"/>
      <c r="AK38" s="37"/>
      <c r="AL38" s="37"/>
      <c r="AM38" s="37"/>
      <c r="AN38" s="37"/>
      <c r="AO38" s="37"/>
      <c r="AP38" s="37"/>
      <c r="AQ38" s="37"/>
      <c r="AR38" s="37"/>
      <c r="AS38" s="37"/>
      <c r="AT38" s="37"/>
      <c r="AU38" s="37"/>
      <c r="AV38" s="37"/>
    </row>
    <row r="39" spans="24:48" ht="16.5" customHeight="1"/>
    <row r="40" spans="24:48" ht="15" customHeight="1"/>
    <row r="43" spans="24:48">
      <c r="AG43" s="26"/>
    </row>
    <row r="69" spans="33:33">
      <c r="AG69" s="26"/>
    </row>
    <row r="95" spans="33:33">
      <c r="AG95" s="26"/>
    </row>
    <row r="121" spans="33:33">
      <c r="AG121" s="26"/>
    </row>
    <row r="147" spans="33:33">
      <c r="AG147" s="26"/>
    </row>
    <row r="173" spans="33:33">
      <c r="AG173" s="26"/>
    </row>
    <row r="199" spans="33:33">
      <c r="AG199" s="26"/>
    </row>
    <row r="225" spans="33:33">
      <c r="AG225" s="26"/>
    </row>
  </sheetData>
  <mergeCells count="42">
    <mergeCell ref="A30:C30"/>
    <mergeCell ref="A16:H16"/>
    <mergeCell ref="A17:N17"/>
    <mergeCell ref="A18:C19"/>
    <mergeCell ref="D18:D20"/>
    <mergeCell ref="E18:E20"/>
    <mergeCell ref="A20:A29"/>
    <mergeCell ref="B29:C29"/>
    <mergeCell ref="B28:C28"/>
    <mergeCell ref="B27:C27"/>
    <mergeCell ref="B26:C26"/>
    <mergeCell ref="B24:C24"/>
    <mergeCell ref="A9:P9"/>
    <mergeCell ref="A11:C12"/>
    <mergeCell ref="A13:C13"/>
    <mergeCell ref="A1:S1"/>
    <mergeCell ref="A3:C3"/>
    <mergeCell ref="A5:C5"/>
    <mergeCell ref="D3:G3"/>
    <mergeCell ref="A4:C4"/>
    <mergeCell ref="D11:S11"/>
    <mergeCell ref="D12:E12"/>
    <mergeCell ref="G12:I12"/>
    <mergeCell ref="J12:L12"/>
    <mergeCell ref="M12:O12"/>
    <mergeCell ref="P12:R12"/>
    <mergeCell ref="S12:S13"/>
    <mergeCell ref="T11:AD11"/>
    <mergeCell ref="V12:Z12"/>
    <mergeCell ref="AA12:AA13"/>
    <mergeCell ref="AB12:AB13"/>
    <mergeCell ref="B25:C25"/>
    <mergeCell ref="B23:C23"/>
    <mergeCell ref="B22:C22"/>
    <mergeCell ref="B21:C21"/>
    <mergeCell ref="B20:C20"/>
    <mergeCell ref="AD12:AD13"/>
    <mergeCell ref="A14:C14"/>
    <mergeCell ref="T12:T13"/>
    <mergeCell ref="U12:U13"/>
    <mergeCell ref="AC12:AC13"/>
    <mergeCell ref="F12:F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010BBC9FF16DA45ACC1F861E5BD8040" ma:contentTypeVersion="8" ma:contentTypeDescription="Crear nuevo documento." ma:contentTypeScope="" ma:versionID="d55082ca0817b038682cb0eaea50985b">
  <xsd:schema xmlns:xsd="http://www.w3.org/2001/XMLSchema" xmlns:xs="http://www.w3.org/2001/XMLSchema" xmlns:p="http://schemas.microsoft.com/office/2006/metadata/properties" xmlns:ns2="57cda34a-bbc7-4d2c-9bba-5d1cf7b8be1f" xmlns:ns3="8ba0022a-c3fc-4c60-9a12-fec9055c686f" targetNamespace="http://schemas.microsoft.com/office/2006/metadata/properties" ma:root="true" ma:fieldsID="2d97a837a775c4989942dfb74ff812a8" ns2:_="" ns3:_="">
    <xsd:import namespace="57cda34a-bbc7-4d2c-9bba-5d1cf7b8be1f"/>
    <xsd:import namespace="8ba0022a-c3fc-4c60-9a12-fec9055c68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da34a-bbc7-4d2c-9bba-5d1cf7b8be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a0022a-c3fc-4c60-9a12-fec9055c686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9DFA37-D9D4-436A-B9A6-7AF6D449BFE7}">
  <ds:schemaRefs>
    <ds:schemaRef ds:uri="http://schemas.microsoft.com/sharepoint/v3/contenttype/forms"/>
  </ds:schemaRefs>
</ds:datastoreItem>
</file>

<file path=customXml/itemProps2.xml><?xml version="1.0" encoding="utf-8"?>
<ds:datastoreItem xmlns:ds="http://schemas.openxmlformats.org/officeDocument/2006/customXml" ds:itemID="{D2E038DB-A935-4A60-AE71-36B7E13B8510}">
  <ds:schemaRefs>
    <ds:schemaRef ds:uri="http://schemas.microsoft.com/office/2006/metadata/properties"/>
    <ds:schemaRef ds:uri="http://purl.org/dc/elements/1.1/"/>
    <ds:schemaRef ds:uri="http://purl.org/dc/dcmitype/"/>
    <ds:schemaRef ds:uri="57cda34a-bbc7-4d2c-9bba-5d1cf7b8be1f"/>
    <ds:schemaRef ds:uri="http://www.w3.org/XML/1998/namespace"/>
    <ds:schemaRef ds:uri="http://schemas.microsoft.com/office/2006/documentManagement/types"/>
    <ds:schemaRef ds:uri="8ba0022a-c3fc-4c60-9a12-fec9055c686f"/>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C159FF0-1090-4DDC-A21A-FB657B1D9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da34a-bbc7-4d2c-9bba-5d1cf7b8be1f"/>
    <ds:schemaRef ds:uri="8ba0022a-c3fc-4c60-9a12-fec9055c6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Indice de Tablas</vt:lpstr>
      <vt:lpstr>CRITERIOS</vt:lpstr>
      <vt:lpstr>1.1 Contabilidad Ingresos</vt:lpstr>
      <vt:lpstr>1.2 Cont. Costos Directos</vt:lpstr>
      <vt:lpstr>1.3 Cont. Costos Indirectos</vt:lpstr>
      <vt:lpstr>1.4 Costo de Capital</vt:lpstr>
      <vt:lpstr>2.1, 2.2, 2.3 FIJO VOZ</vt:lpstr>
      <vt:lpstr>2.4, 2.5, 2.6 MOVIL VOZ </vt:lpstr>
      <vt:lpstr>2.7, 2.8, 2.9 LD</vt:lpstr>
      <vt:lpstr>2.10, 2.11, 2.12 INTERNET FIJO</vt:lpstr>
      <vt:lpstr>2.13, 2.14, 2.15 INTERNET MOVIL</vt:lpstr>
      <vt:lpstr>2.16, 2.17, 2.18 TELEVISION </vt:lpstr>
      <vt:lpstr>2.19, 2.20, 2.21 SMS</vt:lpstr>
      <vt:lpstr>2.22, 2.23, 2.24 EQUIPOS</vt:lpstr>
      <vt:lpstr>2.25, 2.26, 2.27 FIJO MAYORISTA</vt:lpstr>
      <vt:lpstr>2.28, 2.29, 2.30 MOVILMAYORISTA</vt:lpstr>
      <vt:lpstr>2.31, 2.32, 2.33 LD  MAYORISTA</vt:lpstr>
      <vt:lpstr>2.34, 2.35, 2.36 PORTADOR</vt:lpstr>
      <vt:lpstr>3.1, 3.2 CONCILIACION</vt:lpstr>
      <vt:lpstr>3.3, 3.4 Unidad y Volumen</vt:lpstr>
      <vt:lpstr>4.1 Actividades Inv (desinv) </vt:lpstr>
      <vt:lpstr>4.2 Planta Total Depreciada</vt:lpstr>
      <vt:lpstr>CRITERIOS!Área_de_impresión</vt:lpstr>
    </vt:vector>
  </TitlesOfParts>
  <Manager/>
  <Company>CRC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Guerrero Leon</dc:creator>
  <cp:keywords/>
  <dc:description/>
  <cp:lastModifiedBy>Javier Alfonso Lesmes Patiño</cp:lastModifiedBy>
  <cp:revision/>
  <dcterms:created xsi:type="dcterms:W3CDTF">2017-06-28T13:46:45Z</dcterms:created>
  <dcterms:modified xsi:type="dcterms:W3CDTF">2019-01-21T20:38:52Z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0x0101004010BBC9FF16DA45ACC1F861E5BD8040</vt:lpwstr>
  </property>
</Properties>
</file>