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com.sharepoint.com/sites/pr_franquicia_postal/Documentos compartidos/3-Doc azul-amarillo/3-Insumos/Eval alternativas/X13 arima seats/"/>
    </mc:Choice>
  </mc:AlternateContent>
  <xr:revisionPtr revIDLastSave="25" documentId="13_ncr:1_{43EC8174-9CF9-467C-B559-4A1A2564FA0C}" xr6:coauthVersionLast="47" xr6:coauthVersionMax="47" xr10:uidLastSave="{152EDE82-9E5A-4525-8014-FB7CBEED5C29}"/>
  <bookViews>
    <workbookView xWindow="-120" yWindow="-120" windowWidth="20730" windowHeight="11040" xr2:uid="{724E7FE2-BBAE-453F-8180-8E7518A747AE}"/>
  </bookViews>
  <sheets>
    <sheet name="Alternativas regulatorias" sheetId="2" r:id="rId1"/>
    <sheet name="CE" sheetId="6" r:id="rId2"/>
    <sheet name="Tarifas base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4" i="2" l="1"/>
  <c r="F65" i="2"/>
  <c r="F63" i="2"/>
  <c r="F52" i="2"/>
  <c r="F53" i="2"/>
  <c r="F54" i="2"/>
  <c r="F55" i="2"/>
  <c r="F56" i="2"/>
  <c r="F57" i="2"/>
  <c r="F58" i="2"/>
  <c r="F59" i="2"/>
  <c r="F60" i="2"/>
  <c r="F61" i="2"/>
  <c r="F62" i="2"/>
  <c r="F51" i="2"/>
  <c r="F49" i="2"/>
  <c r="F50" i="2"/>
  <c r="F48" i="2"/>
  <c r="F37" i="2"/>
  <c r="F38" i="2"/>
  <c r="F39" i="2"/>
  <c r="F40" i="2"/>
  <c r="F41" i="2"/>
  <c r="F42" i="2"/>
  <c r="F43" i="2"/>
  <c r="F44" i="2"/>
  <c r="F45" i="2"/>
  <c r="F46" i="2"/>
  <c r="F47" i="2"/>
  <c r="F36" i="2"/>
  <c r="F34" i="2"/>
  <c r="F35" i="2"/>
  <c r="F33" i="2"/>
  <c r="F22" i="2"/>
  <c r="F23" i="2"/>
  <c r="F24" i="2"/>
  <c r="F25" i="2"/>
  <c r="F26" i="2"/>
  <c r="F27" i="2"/>
  <c r="F28" i="2"/>
  <c r="F29" i="2"/>
  <c r="F30" i="2"/>
  <c r="F31" i="2"/>
  <c r="F32" i="2"/>
  <c r="F21" i="2"/>
  <c r="F19" i="2"/>
  <c r="F20" i="2"/>
  <c r="F18" i="2"/>
  <c r="F6" i="2"/>
  <c r="F7" i="2"/>
  <c r="F8" i="2"/>
  <c r="F9" i="2"/>
  <c r="F10" i="2"/>
  <c r="F11" i="2"/>
  <c r="F12" i="2"/>
  <c r="F13" i="2"/>
  <c r="F14" i="2"/>
  <c r="F15" i="2"/>
  <c r="F16" i="2"/>
  <c r="F17" i="2"/>
  <c r="C6" i="6"/>
  <c r="C7" i="6"/>
  <c r="C8" i="6"/>
  <c r="C5" i="6"/>
  <c r="I12" i="1"/>
  <c r="I11" i="1" l="1"/>
  <c r="H11" i="1"/>
  <c r="J11" i="1" l="1"/>
  <c r="D14" i="1"/>
  <c r="C11" i="1"/>
  <c r="D12" i="1"/>
  <c r="C13" i="1"/>
  <c r="D13" i="1"/>
  <c r="C14" i="1"/>
  <c r="D11" i="1"/>
  <c r="C12" i="1"/>
  <c r="H12" i="1"/>
  <c r="J12" i="1" s="1"/>
  <c r="C21" i="1" l="1"/>
  <c r="G52" i="2"/>
  <c r="G53" i="2"/>
  <c r="G54" i="2"/>
  <c r="G55" i="2"/>
  <c r="G56" i="2"/>
  <c r="G58" i="2"/>
  <c r="G60" i="2"/>
  <c r="G62" i="2"/>
  <c r="G51" i="2"/>
  <c r="G57" i="2"/>
  <c r="G59" i="2"/>
  <c r="G61" i="2"/>
  <c r="C18" i="1"/>
  <c r="G8" i="2"/>
  <c r="G12" i="2"/>
  <c r="G16" i="2"/>
  <c r="G6" i="2"/>
  <c r="G10" i="2"/>
  <c r="G9" i="2"/>
  <c r="G13" i="2"/>
  <c r="G17" i="2"/>
  <c r="G14" i="2"/>
  <c r="G15" i="2"/>
  <c r="G7" i="2"/>
  <c r="G11" i="2"/>
  <c r="H36" i="2"/>
  <c r="H38" i="2"/>
  <c r="H40" i="2"/>
  <c r="H42" i="2"/>
  <c r="H44" i="2"/>
  <c r="H46" i="2"/>
  <c r="H37" i="2"/>
  <c r="H39" i="2"/>
  <c r="H41" i="2"/>
  <c r="H43" i="2"/>
  <c r="H45" i="2"/>
  <c r="H47" i="2"/>
  <c r="H51" i="2"/>
  <c r="H53" i="2"/>
  <c r="H54" i="2"/>
  <c r="H56" i="2"/>
  <c r="H58" i="2"/>
  <c r="H60" i="2"/>
  <c r="H62" i="2"/>
  <c r="H52" i="2"/>
  <c r="H55" i="2"/>
  <c r="H57" i="2"/>
  <c r="H59" i="2"/>
  <c r="H61" i="2"/>
  <c r="G22" i="2"/>
  <c r="G24" i="2"/>
  <c r="G25" i="2"/>
  <c r="G27" i="2"/>
  <c r="G29" i="2"/>
  <c r="G31" i="2"/>
  <c r="G21" i="2"/>
  <c r="G23" i="2"/>
  <c r="G26" i="2"/>
  <c r="G28" i="2"/>
  <c r="G30" i="2"/>
  <c r="G32" i="2"/>
  <c r="G37" i="2"/>
  <c r="G40" i="2"/>
  <c r="G42" i="2"/>
  <c r="G44" i="2"/>
  <c r="G46" i="2"/>
  <c r="G36" i="2"/>
  <c r="G38" i="2"/>
  <c r="G39" i="2"/>
  <c r="G41" i="2"/>
  <c r="G43" i="2"/>
  <c r="G45" i="2"/>
  <c r="G47" i="2"/>
  <c r="D18" i="1"/>
  <c r="H7" i="2"/>
  <c r="H11" i="2"/>
  <c r="H15" i="2"/>
  <c r="H13" i="2"/>
  <c r="H8" i="2"/>
  <c r="H12" i="2"/>
  <c r="H16" i="2"/>
  <c r="H9" i="2"/>
  <c r="H17" i="2"/>
  <c r="H10" i="2"/>
  <c r="H14" i="2"/>
  <c r="H6" i="2"/>
  <c r="D19" i="1"/>
  <c r="H21" i="2"/>
  <c r="H22" i="2"/>
  <c r="H24" i="2"/>
  <c r="H26" i="2"/>
  <c r="H28" i="2"/>
  <c r="H30" i="2"/>
  <c r="H32" i="2"/>
  <c r="H23" i="2"/>
  <c r="H25" i="2"/>
  <c r="H27" i="2"/>
  <c r="H29" i="2"/>
  <c r="H31" i="2"/>
  <c r="D20" i="1"/>
  <c r="D21" i="1"/>
  <c r="C19" i="1"/>
  <c r="C20" i="1"/>
  <c r="E12" i="1"/>
  <c r="E14" i="1"/>
  <c r="E13" i="1"/>
  <c r="E11" i="1"/>
  <c r="E21" i="1" l="1"/>
  <c r="I52" i="2"/>
  <c r="I53" i="2"/>
  <c r="I54" i="2"/>
  <c r="I55" i="2"/>
  <c r="I56" i="2"/>
  <c r="I57" i="2"/>
  <c r="I58" i="2"/>
  <c r="I59" i="2"/>
  <c r="I60" i="2"/>
  <c r="I61" i="2"/>
  <c r="I62" i="2"/>
  <c r="I51" i="2"/>
  <c r="H64" i="2"/>
  <c r="H63" i="2"/>
  <c r="H65" i="2"/>
  <c r="G19" i="2"/>
  <c r="G18" i="2"/>
  <c r="G20" i="2"/>
  <c r="E19" i="1"/>
  <c r="I22" i="2"/>
  <c r="I23" i="2"/>
  <c r="I24" i="2"/>
  <c r="I25" i="2"/>
  <c r="I26" i="2"/>
  <c r="I27" i="2"/>
  <c r="I28" i="2"/>
  <c r="I29" i="2"/>
  <c r="I30" i="2"/>
  <c r="I31" i="2"/>
  <c r="I32" i="2"/>
  <c r="I21" i="2"/>
  <c r="H48" i="2"/>
  <c r="H49" i="2"/>
  <c r="H50" i="2"/>
  <c r="G64" i="2"/>
  <c r="G65" i="2"/>
  <c r="G63" i="2"/>
  <c r="E18" i="1"/>
  <c r="I10" i="2"/>
  <c r="I14" i="2"/>
  <c r="I8" i="2"/>
  <c r="I16" i="2"/>
  <c r="I6" i="2"/>
  <c r="I7" i="2"/>
  <c r="I11" i="2"/>
  <c r="I15" i="2"/>
  <c r="I12" i="2"/>
  <c r="I9" i="2"/>
  <c r="I13" i="2"/>
  <c r="I17" i="2"/>
  <c r="G50" i="2"/>
  <c r="G48" i="2"/>
  <c r="G49" i="2"/>
  <c r="H33" i="2"/>
  <c r="H35" i="2"/>
  <c r="H34" i="2"/>
  <c r="E20" i="1"/>
  <c r="I37" i="2"/>
  <c r="I38" i="2"/>
  <c r="I39" i="2"/>
  <c r="I40" i="2"/>
  <c r="I41" i="2"/>
  <c r="I42" i="2"/>
  <c r="I43" i="2"/>
  <c r="I44" i="2"/>
  <c r="I45" i="2"/>
  <c r="I46" i="2"/>
  <c r="I47" i="2"/>
  <c r="I36" i="2"/>
  <c r="G35" i="2"/>
  <c r="G33" i="2"/>
  <c r="G34" i="2"/>
  <c r="H20" i="2"/>
  <c r="H19" i="2"/>
  <c r="H18" i="2"/>
  <c r="I19" i="2" l="1"/>
  <c r="I20" i="2"/>
  <c r="I18" i="2"/>
  <c r="I49" i="2"/>
  <c r="I50" i="2"/>
  <c r="I48" i="2"/>
  <c r="I64" i="2"/>
  <c r="I65" i="2"/>
  <c r="I63" i="2"/>
  <c r="I34" i="2"/>
  <c r="I35" i="2"/>
  <c r="I33" i="2"/>
  <c r="C7" i="2" l="1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" i="2"/>
  <c r="F66" i="2" l="1"/>
  <c r="D5" i="6" s="1"/>
  <c r="G66" i="2" l="1"/>
  <c r="D6" i="6" s="1"/>
  <c r="I66" i="2" l="1"/>
  <c r="D8" i="6" s="1"/>
  <c r="H66" i="2"/>
  <c r="D7" i="6" s="1"/>
  <c r="E8" i="6" l="1"/>
  <c r="F8" i="6" s="1"/>
  <c r="E6" i="6"/>
  <c r="E7" i="6"/>
  <c r="E5" i="6"/>
  <c r="F6" i="6" l="1"/>
  <c r="F7" i="6"/>
  <c r="F5" i="6"/>
</calcChain>
</file>

<file path=xl/sharedStrings.xml><?xml version="1.0" encoding="utf-8"?>
<sst xmlns="http://schemas.openxmlformats.org/spreadsheetml/2006/main" count="122" uniqueCount="42">
  <si>
    <t>ISS</t>
  </si>
  <si>
    <t>IPC</t>
  </si>
  <si>
    <t>MES</t>
  </si>
  <si>
    <t>ANNO</t>
  </si>
  <si>
    <t xml:space="preserve">Propuesta Regulatoria </t>
  </si>
  <si>
    <t>ENVÍOS</t>
  </si>
  <si>
    <t>GRUPO</t>
  </si>
  <si>
    <t>Local - Hasta 1 Kg</t>
  </si>
  <si>
    <t>Local - Mayor a 1 Kg</t>
  </si>
  <si>
    <t>Nacional - Hasta 1 Kg</t>
  </si>
  <si>
    <t>Nacional - Mayor a 1 Kg</t>
  </si>
  <si>
    <t>Local- Hasta 1 Kg</t>
  </si>
  <si>
    <t>Local- Mayor a 1 kg y hasta 2Kg</t>
  </si>
  <si>
    <t>Nacional- Hasta 1 Kg</t>
  </si>
  <si>
    <t>Nacional- Mayor a 1 kg y hasta 2Kg</t>
  </si>
  <si>
    <t>Alt 1</t>
  </si>
  <si>
    <t>Alt 2</t>
  </si>
  <si>
    <t>Propuesta regulatoria publicada en septiembre 2026 e insumos</t>
  </si>
  <si>
    <t>PERIODO</t>
  </si>
  <si>
    <t>FACTOR (Alt 4)</t>
  </si>
  <si>
    <t>Alt 4</t>
  </si>
  <si>
    <t>Normalización costos</t>
  </si>
  <si>
    <t>Normalización efectividad</t>
  </si>
  <si>
    <t>Costo/efectividad</t>
  </si>
  <si>
    <t>STATU QUO</t>
  </si>
  <si>
    <t>TARIFAS 2027</t>
  </si>
  <si>
    <t>TARIFAS 2028</t>
  </si>
  <si>
    <t>ALTERNATIVA 2</t>
  </si>
  <si>
    <t>ALTERNATIVA 3</t>
  </si>
  <si>
    <t>ALTERNATIVA 4</t>
  </si>
  <si>
    <t>Alternativa</t>
  </si>
  <si>
    <t>Statu quo: mantener las tarifas actuales del OPO</t>
  </si>
  <si>
    <t>Adoptar las tarifas del SPU con su esquema de actualización</t>
  </si>
  <si>
    <t>Tarifa fija basada en el modelo eficiente + actualización por IPC</t>
  </si>
  <si>
    <t>Tarifa fija basada en el modelo de empresa eficiente con actualización ponderada por IPC e ISS</t>
  </si>
  <si>
    <t>TARIFAS DE REFERENCIA 2026</t>
  </si>
  <si>
    <t>SMMLV</t>
  </si>
  <si>
    <t>-</t>
  </si>
  <si>
    <t>Resultado efectividad</t>
  </si>
  <si>
    <t>Resultado valor monetario</t>
  </si>
  <si>
    <t xml:space="preserve">Alt 3 </t>
  </si>
  <si>
    <t xml:space="preserve">Alt 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</si>
</sst>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\ #,##0;[Red]\-&quot;$&quot;\ #,##0"/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0.0000"/>
    <numFmt numFmtId="165" formatCode="0.0%"/>
    <numFmt numFmtId="166" formatCode="0.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4" fontId="0" fillId="0" borderId="1" xfId="1" applyFont="1" applyBorder="1"/>
    <xf numFmtId="2" fontId="0" fillId="0" borderId="1" xfId="0" applyNumberFormat="1" applyBorder="1" applyAlignment="1">
      <alignment horizontal="center"/>
    </xf>
    <xf numFmtId="44" fontId="0" fillId="0" borderId="0" xfId="1" applyFont="1"/>
    <xf numFmtId="8" fontId="0" fillId="0" borderId="1" xfId="1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44" fontId="0" fillId="4" borderId="1" xfId="1" applyFont="1" applyFill="1" applyBorder="1" applyAlignment="1">
      <alignment horizontal="center"/>
    </xf>
    <xf numFmtId="44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6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6" fontId="0" fillId="0" borderId="1" xfId="1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6" fontId="2" fillId="0" borderId="0" xfId="0" applyNumberFormat="1" applyFont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6" fontId="0" fillId="0" borderId="4" xfId="1" applyNumberFormat="1" applyFon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5" fontId="0" fillId="0" borderId="5" xfId="6" applyNumberFormat="1" applyFont="1" applyBorder="1" applyAlignment="1">
      <alignment horizontal="center" vertical="center"/>
    </xf>
    <xf numFmtId="6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7">
    <cellStyle name="Moneda" xfId="1" builtinId="4"/>
    <cellStyle name="Normal" xfId="0" builtinId="0"/>
    <cellStyle name="Normal 2" xfId="3" xr:uid="{5392C12A-3EE2-424C-9928-B5EA57F464AD}"/>
    <cellStyle name="Normal 8" xfId="4" xr:uid="{99BD91ED-DD40-432D-A95B-E591716D6A63}"/>
    <cellStyle name="Porcentaje" xfId="6" builtinId="5"/>
    <cellStyle name="Porcentaje 2" xfId="2" xr:uid="{027F33E9-EA6D-4886-8DDA-C506C47D7B4A}"/>
    <cellStyle name="Porcentaje 3" xfId="5" xr:uid="{82758C9B-A142-4056-972B-504C44AC2C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142875</xdr:colOff>
      <xdr:row>0</xdr:row>
      <xdr:rowOff>9526</xdr:rowOff>
    </xdr:from>
    <xdr:to>
      <xdr:col>8</xdr:col>
      <xdr:colOff>952500</xdr:colOff>
      <xdr:row>2</xdr:row>
      <xdr:rowOff>13811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A193F5-8E99-EF7D-7107-8DBBBDDFD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5" y="9526"/>
          <a:ext cx="809625" cy="4329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400050</xdr:colOff>
      <xdr:row>0</xdr:row>
      <xdr:rowOff>9525</xdr:rowOff>
    </xdr:from>
    <xdr:to>
      <xdr:col>5</xdr:col>
      <xdr:colOff>1209675</xdr:colOff>
      <xdr:row>2</xdr:row>
      <xdr:rowOff>13810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6611E2-69CF-49FD-9C51-D73154967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20350" y="9525"/>
          <a:ext cx="809625" cy="4329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201083</xdr:colOff>
      <xdr:row>1</xdr:row>
      <xdr:rowOff>21166</xdr:rowOff>
    </xdr:from>
    <xdr:to>
      <xdr:col>11</xdr:col>
      <xdr:colOff>248708</xdr:colOff>
      <xdr:row>2</xdr:row>
      <xdr:rowOff>51910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781440-42B6-4AB8-8D08-E600DCD17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16833" y="169333"/>
          <a:ext cx="809625" cy="4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55CD6-71D8-4E7C-9512-910ABEDCD01F}">
  <dimension ref="A1:I66"/>
  <sheetViews>
    <sheetView tabSelected="1" workbookViewId="0">
      <selection activeCell="E12" sqref="E12"/>
    </sheetView>
  </sheetViews>
  <sheetFormatPr baseColWidth="10" defaultColWidth="10.85546875" defaultRowHeight="15" x14ac:dyDescent="0.25"/>
  <cols>
    <col min="1" max="2" width="10.85546875" style="1"/>
    <col min="3" max="3" width="13.7109375" style="1" customWidth="1"/>
    <col min="4" max="4" width="23.28515625" style="1" customWidth="1"/>
    <col min="5" max="5" width="15.140625" style="31" customWidth="1"/>
    <col min="6" max="6" width="17.140625" style="1" customWidth="1"/>
    <col min="7" max="7" width="17.42578125" style="1" customWidth="1"/>
    <col min="8" max="8" width="17.85546875" style="1" customWidth="1"/>
    <col min="9" max="9" width="18" style="1" customWidth="1"/>
  </cols>
  <sheetData>
    <row r="1" spans="1:9" ht="18.75" x14ac:dyDescent="0.3">
      <c r="A1" s="43" t="s">
        <v>4</v>
      </c>
    </row>
    <row r="2" spans="1:9" x14ac:dyDescent="0.25">
      <c r="A2" s="44" t="s">
        <v>17</v>
      </c>
    </row>
    <row r="4" spans="1:9" x14ac:dyDescent="0.25">
      <c r="A4" s="6"/>
      <c r="B4" s="6"/>
      <c r="C4" s="6"/>
      <c r="D4" s="6"/>
      <c r="E4" s="11"/>
      <c r="F4" s="6"/>
    </row>
    <row r="5" spans="1:9" x14ac:dyDescent="0.25">
      <c r="A5" s="10" t="s">
        <v>3</v>
      </c>
      <c r="B5" s="10" t="s">
        <v>2</v>
      </c>
      <c r="C5" s="10" t="s">
        <v>18</v>
      </c>
      <c r="D5" s="10" t="s">
        <v>6</v>
      </c>
      <c r="E5" s="18" t="s">
        <v>5</v>
      </c>
      <c r="F5" s="10" t="s">
        <v>15</v>
      </c>
      <c r="G5" s="10" t="s">
        <v>16</v>
      </c>
      <c r="H5" s="10" t="s">
        <v>40</v>
      </c>
      <c r="I5" s="10" t="s">
        <v>41</v>
      </c>
    </row>
    <row r="6" spans="1:9" x14ac:dyDescent="0.25">
      <c r="A6" s="7">
        <v>2027</v>
      </c>
      <c r="B6" s="7">
        <v>1</v>
      </c>
      <c r="C6" s="7" t="str">
        <f>_xlfn.CONCAT(A6,"-",B6)</f>
        <v>2027-1</v>
      </c>
      <c r="D6" s="7" t="s">
        <v>7</v>
      </c>
      <c r="E6" s="24">
        <v>665204</v>
      </c>
      <c r="F6" s="39">
        <f>+$E6*'Tarifas base'!B$11</f>
        <v>7150943000</v>
      </c>
      <c r="G6" s="39">
        <f>+$E6*'Tarifas base'!C$11</f>
        <v>5599978544.0439749</v>
      </c>
      <c r="H6" s="39">
        <f>+$E6*'Tarifas base'!D$11</f>
        <v>4578722461.2511816</v>
      </c>
      <c r="I6" s="39">
        <f>+$E6*'Tarifas base'!E$11</f>
        <v>4618395791.9745331</v>
      </c>
    </row>
    <row r="7" spans="1:9" x14ac:dyDescent="0.25">
      <c r="A7" s="7">
        <v>2027</v>
      </c>
      <c r="B7" s="7">
        <v>2</v>
      </c>
      <c r="C7" s="7" t="str">
        <f t="shared" ref="C7:C65" si="0">_xlfn.CONCAT(A7,"-",B7)</f>
        <v>2027-2</v>
      </c>
      <c r="D7" s="7" t="s">
        <v>7</v>
      </c>
      <c r="E7" s="24">
        <v>665198</v>
      </c>
      <c r="F7" s="39">
        <f>+$E7*'Tarifas base'!$B$11</f>
        <v>7150878500</v>
      </c>
      <c r="G7" s="39">
        <f>+$E7*'Tarifas base'!C$11</f>
        <v>5599928033.4167624</v>
      </c>
      <c r="H7" s="39">
        <f>+$E7*'Tarifas base'!D$11</f>
        <v>4578681162.1387777</v>
      </c>
      <c r="I7" s="39">
        <f>+$E7*'Tarifas base'!E$11</f>
        <v>4618354135.0170403</v>
      </c>
    </row>
    <row r="8" spans="1:9" x14ac:dyDescent="0.25">
      <c r="A8" s="7">
        <v>2027</v>
      </c>
      <c r="B8" s="7">
        <v>3</v>
      </c>
      <c r="C8" s="7" t="str">
        <f t="shared" si="0"/>
        <v>2027-3</v>
      </c>
      <c r="D8" s="7" t="s">
        <v>7</v>
      </c>
      <c r="E8" s="24">
        <v>665196</v>
      </c>
      <c r="F8" s="39">
        <f>+$E8*'Tarifas base'!$B$11</f>
        <v>7150857000</v>
      </c>
      <c r="G8" s="39">
        <f>+$E8*'Tarifas base'!C$11</f>
        <v>5599911196.5410242</v>
      </c>
      <c r="H8" s="39">
        <f>+$E8*'Tarifas base'!D$11</f>
        <v>4578667395.7679758</v>
      </c>
      <c r="I8" s="39">
        <f>+$E8*'Tarifas base'!E$11</f>
        <v>4618340249.364543</v>
      </c>
    </row>
    <row r="9" spans="1:9" x14ac:dyDescent="0.25">
      <c r="A9" s="7">
        <v>2027</v>
      </c>
      <c r="B9" s="7">
        <v>4</v>
      </c>
      <c r="C9" s="7" t="str">
        <f t="shared" si="0"/>
        <v>2027-4</v>
      </c>
      <c r="D9" s="7" t="s">
        <v>7</v>
      </c>
      <c r="E9" s="24">
        <v>665195</v>
      </c>
      <c r="F9" s="39">
        <f>+$E9*'Tarifas base'!$B$11</f>
        <v>7150846250</v>
      </c>
      <c r="G9" s="39">
        <f>+$E9*'Tarifas base'!C$11</f>
        <v>5599902778.1031561</v>
      </c>
      <c r="H9" s="39">
        <f>+$E9*'Tarifas base'!D$11</f>
        <v>4578660512.5825758</v>
      </c>
      <c r="I9" s="39">
        <f>+$E9*'Tarifas base'!E$11</f>
        <v>4618333306.5382938</v>
      </c>
    </row>
    <row r="10" spans="1:9" x14ac:dyDescent="0.25">
      <c r="A10" s="7">
        <v>2027</v>
      </c>
      <c r="B10" s="7">
        <v>5</v>
      </c>
      <c r="C10" s="7" t="str">
        <f t="shared" si="0"/>
        <v>2027-5</v>
      </c>
      <c r="D10" s="7" t="s">
        <v>7</v>
      </c>
      <c r="E10" s="24">
        <v>665195</v>
      </c>
      <c r="F10" s="39">
        <f>+$E10*'Tarifas base'!$B$11</f>
        <v>7150846250</v>
      </c>
      <c r="G10" s="39">
        <f>+$E10*'Tarifas base'!C$11</f>
        <v>5599902778.1031561</v>
      </c>
      <c r="H10" s="39">
        <f>+$E10*'Tarifas base'!D$11</f>
        <v>4578660512.5825758</v>
      </c>
      <c r="I10" s="39">
        <f>+$E10*'Tarifas base'!E$11</f>
        <v>4618333306.5382938</v>
      </c>
    </row>
    <row r="11" spans="1:9" x14ac:dyDescent="0.25">
      <c r="A11" s="7">
        <v>2027</v>
      </c>
      <c r="B11" s="7">
        <v>6</v>
      </c>
      <c r="C11" s="7" t="str">
        <f t="shared" si="0"/>
        <v>2027-6</v>
      </c>
      <c r="D11" s="7" t="s">
        <v>7</v>
      </c>
      <c r="E11" s="24">
        <v>665195</v>
      </c>
      <c r="F11" s="39">
        <f>+$E11*'Tarifas base'!$B$11</f>
        <v>7150846250</v>
      </c>
      <c r="G11" s="39">
        <f>+$E11*'Tarifas base'!C$11</f>
        <v>5599902778.1031561</v>
      </c>
      <c r="H11" s="39">
        <f>+$E11*'Tarifas base'!D$11</f>
        <v>4578660512.5825758</v>
      </c>
      <c r="I11" s="39">
        <f>+$E11*'Tarifas base'!E$11</f>
        <v>4618333306.5382938</v>
      </c>
    </row>
    <row r="12" spans="1:9" x14ac:dyDescent="0.25">
      <c r="A12" s="7">
        <v>2027</v>
      </c>
      <c r="B12" s="7">
        <v>7</v>
      </c>
      <c r="C12" s="7" t="str">
        <f t="shared" si="0"/>
        <v>2027-7</v>
      </c>
      <c r="D12" s="7" t="s">
        <v>7</v>
      </c>
      <c r="E12" s="24">
        <v>665195</v>
      </c>
      <c r="F12" s="39">
        <f>+$E12*'Tarifas base'!$B$11</f>
        <v>7150846250</v>
      </c>
      <c r="G12" s="39">
        <f>+$E12*'Tarifas base'!C$11</f>
        <v>5599902778.1031561</v>
      </c>
      <c r="H12" s="39">
        <f>+$E12*'Tarifas base'!D$11</f>
        <v>4578660512.5825758</v>
      </c>
      <c r="I12" s="39">
        <f>+$E12*'Tarifas base'!E$11</f>
        <v>4618333306.5382938</v>
      </c>
    </row>
    <row r="13" spans="1:9" x14ac:dyDescent="0.25">
      <c r="A13" s="7">
        <v>2027</v>
      </c>
      <c r="B13" s="7">
        <v>8</v>
      </c>
      <c r="C13" s="7" t="str">
        <f t="shared" si="0"/>
        <v>2027-8</v>
      </c>
      <c r="D13" s="7" t="s">
        <v>7</v>
      </c>
      <c r="E13" s="24">
        <v>665195</v>
      </c>
      <c r="F13" s="39">
        <f>+$E13*'Tarifas base'!$B$11</f>
        <v>7150846250</v>
      </c>
      <c r="G13" s="39">
        <f>+$E13*'Tarifas base'!C$11</f>
        <v>5599902778.1031561</v>
      </c>
      <c r="H13" s="39">
        <f>+$E13*'Tarifas base'!D$11</f>
        <v>4578660512.5825758</v>
      </c>
      <c r="I13" s="39">
        <f>+$E13*'Tarifas base'!E$11</f>
        <v>4618333306.5382938</v>
      </c>
    </row>
    <row r="14" spans="1:9" x14ac:dyDescent="0.25">
      <c r="A14" s="7">
        <v>2027</v>
      </c>
      <c r="B14" s="7">
        <v>9</v>
      </c>
      <c r="C14" s="7" t="str">
        <f t="shared" si="0"/>
        <v>2027-9</v>
      </c>
      <c r="D14" s="7" t="s">
        <v>7</v>
      </c>
      <c r="E14" s="24">
        <v>665195</v>
      </c>
      <c r="F14" s="39">
        <f>+$E14*'Tarifas base'!$B$11</f>
        <v>7150846250</v>
      </c>
      <c r="G14" s="39">
        <f>+$E14*'Tarifas base'!C$11</f>
        <v>5599902778.1031561</v>
      </c>
      <c r="H14" s="39">
        <f>+$E14*'Tarifas base'!D$11</f>
        <v>4578660512.5825758</v>
      </c>
      <c r="I14" s="39">
        <f>+$E14*'Tarifas base'!E$11</f>
        <v>4618333306.5382938</v>
      </c>
    </row>
    <row r="15" spans="1:9" x14ac:dyDescent="0.25">
      <c r="A15" s="7">
        <v>2027</v>
      </c>
      <c r="B15" s="7">
        <v>10</v>
      </c>
      <c r="C15" s="7" t="str">
        <f t="shared" si="0"/>
        <v>2027-10</v>
      </c>
      <c r="D15" s="7" t="s">
        <v>7</v>
      </c>
      <c r="E15" s="24">
        <v>665195</v>
      </c>
      <c r="F15" s="39">
        <f>+$E15*'Tarifas base'!$B$11</f>
        <v>7150846250</v>
      </c>
      <c r="G15" s="39">
        <f>+$E15*'Tarifas base'!C$11</f>
        <v>5599902778.1031561</v>
      </c>
      <c r="H15" s="39">
        <f>+$E15*'Tarifas base'!D$11</f>
        <v>4578660512.5825758</v>
      </c>
      <c r="I15" s="39">
        <f>+$E15*'Tarifas base'!E$11</f>
        <v>4618333306.5382938</v>
      </c>
    </row>
    <row r="16" spans="1:9" x14ac:dyDescent="0.25">
      <c r="A16" s="7">
        <v>2027</v>
      </c>
      <c r="B16" s="7">
        <v>11</v>
      </c>
      <c r="C16" s="7" t="str">
        <f t="shared" si="0"/>
        <v>2027-11</v>
      </c>
      <c r="D16" s="7" t="s">
        <v>7</v>
      </c>
      <c r="E16" s="24">
        <v>665195</v>
      </c>
      <c r="F16" s="39">
        <f>+$E16*'Tarifas base'!$B$11</f>
        <v>7150846250</v>
      </c>
      <c r="G16" s="39">
        <f>+$E16*'Tarifas base'!C$11</f>
        <v>5599902778.1031561</v>
      </c>
      <c r="H16" s="39">
        <f>+$E16*'Tarifas base'!D$11</f>
        <v>4578660512.5825758</v>
      </c>
      <c r="I16" s="39">
        <f>+$E16*'Tarifas base'!E$11</f>
        <v>4618333306.5382938</v>
      </c>
    </row>
    <row r="17" spans="1:9" x14ac:dyDescent="0.25">
      <c r="A17" s="7">
        <v>2027</v>
      </c>
      <c r="B17" s="7">
        <v>12</v>
      </c>
      <c r="C17" s="7" t="str">
        <f t="shared" si="0"/>
        <v>2027-12</v>
      </c>
      <c r="D17" s="7" t="s">
        <v>7</v>
      </c>
      <c r="E17" s="24">
        <v>665195</v>
      </c>
      <c r="F17" s="39">
        <f>+$E17*'Tarifas base'!$B$11</f>
        <v>7150846250</v>
      </c>
      <c r="G17" s="39">
        <f>+$E17*'Tarifas base'!C$11</f>
        <v>5599902778.1031561</v>
      </c>
      <c r="H17" s="39">
        <f>+$E17*'Tarifas base'!D$11</f>
        <v>4578660512.5825758</v>
      </c>
      <c r="I17" s="39">
        <f>+$E17*'Tarifas base'!E$11</f>
        <v>4618333306.5382938</v>
      </c>
    </row>
    <row r="18" spans="1:9" x14ac:dyDescent="0.25">
      <c r="A18" s="7">
        <v>2028</v>
      </c>
      <c r="B18" s="7">
        <v>1</v>
      </c>
      <c r="C18" s="7" t="str">
        <f t="shared" si="0"/>
        <v>2028-1</v>
      </c>
      <c r="D18" s="7" t="s">
        <v>7</v>
      </c>
      <c r="E18" s="24">
        <v>665195</v>
      </c>
      <c r="F18" s="39">
        <f>+$E18*'Tarifas base'!B$18</f>
        <v>7150846250</v>
      </c>
      <c r="G18" s="39">
        <f>+$E18*'Tarifas base'!C$18</f>
        <v>5878031282.7489462</v>
      </c>
      <c r="H18" s="39">
        <f>+$E18*'Tarifas base'!D$18</f>
        <v>4806067318.040844</v>
      </c>
      <c r="I18" s="39">
        <f>+$E18*'Tarifas base'!E$18</f>
        <v>4890453202.1817083</v>
      </c>
    </row>
    <row r="19" spans="1:9" x14ac:dyDescent="0.25">
      <c r="A19" s="7">
        <v>2028</v>
      </c>
      <c r="B19" s="7">
        <v>2</v>
      </c>
      <c r="C19" s="7" t="str">
        <f t="shared" si="0"/>
        <v>2028-2</v>
      </c>
      <c r="D19" s="7" t="s">
        <v>7</v>
      </c>
      <c r="E19" s="24">
        <v>665195</v>
      </c>
      <c r="F19" s="39">
        <f>+$E19*'Tarifas base'!B$18</f>
        <v>7150846250</v>
      </c>
      <c r="G19" s="39">
        <f>+$E19*'Tarifas base'!C$18</f>
        <v>5878031282.7489462</v>
      </c>
      <c r="H19" s="39">
        <f>+$E19*'Tarifas base'!D$18</f>
        <v>4806067318.040844</v>
      </c>
      <c r="I19" s="39">
        <f>+$E19*'Tarifas base'!E$18</f>
        <v>4890453202.1817083</v>
      </c>
    </row>
    <row r="20" spans="1:9" x14ac:dyDescent="0.25">
      <c r="A20" s="7">
        <v>2028</v>
      </c>
      <c r="B20" s="7">
        <v>3</v>
      </c>
      <c r="C20" s="7" t="str">
        <f t="shared" si="0"/>
        <v>2028-3</v>
      </c>
      <c r="D20" s="7" t="s">
        <v>7</v>
      </c>
      <c r="E20" s="24">
        <v>665195</v>
      </c>
      <c r="F20" s="39">
        <f>+$E20*'Tarifas base'!B$18</f>
        <v>7150846250</v>
      </c>
      <c r="G20" s="39">
        <f>+$E20*'Tarifas base'!C$18</f>
        <v>5878031282.7489462</v>
      </c>
      <c r="H20" s="39">
        <f>+$E20*'Tarifas base'!D$18</f>
        <v>4806067318.040844</v>
      </c>
      <c r="I20" s="39">
        <f>+$E20*'Tarifas base'!E$18</f>
        <v>4890453202.1817083</v>
      </c>
    </row>
    <row r="21" spans="1:9" x14ac:dyDescent="0.25">
      <c r="A21" s="42">
        <v>2027</v>
      </c>
      <c r="B21" s="42">
        <v>1</v>
      </c>
      <c r="C21" s="42" t="str">
        <f t="shared" si="0"/>
        <v>2027-1</v>
      </c>
      <c r="D21" s="42" t="s">
        <v>8</v>
      </c>
      <c r="E21" s="40">
        <v>260</v>
      </c>
      <c r="F21" s="41">
        <f>+$E21*'Tarifas base'!B$12</f>
        <v>4264000</v>
      </c>
      <c r="G21" s="41">
        <f>+$E21*'Tarifas base'!C$12</f>
        <v>3013661.0676249997</v>
      </c>
      <c r="H21" s="41">
        <f>+$E21*'Tarifas base'!D$12</f>
        <v>2530138.8235183731</v>
      </c>
      <c r="I21" s="41">
        <f>+$E21*'Tarifas base'!E$12</f>
        <v>2552061.758391784</v>
      </c>
    </row>
    <row r="22" spans="1:9" x14ac:dyDescent="0.25">
      <c r="A22" s="42">
        <v>2027</v>
      </c>
      <c r="B22" s="42">
        <v>2</v>
      </c>
      <c r="C22" s="42" t="str">
        <f t="shared" si="0"/>
        <v>2027-2</v>
      </c>
      <c r="D22" s="42" t="s">
        <v>8</v>
      </c>
      <c r="E22" s="40">
        <v>285</v>
      </c>
      <c r="F22" s="41">
        <f>+$E22*'Tarifas base'!B$12</f>
        <v>4674000</v>
      </c>
      <c r="G22" s="41">
        <f>+$E22*'Tarifas base'!C$12</f>
        <v>3303436.1702812496</v>
      </c>
      <c r="H22" s="41">
        <f>+$E22*'Tarifas base'!D$12</f>
        <v>2773421.4027028317</v>
      </c>
      <c r="I22" s="41">
        <f>+$E22*'Tarifas base'!E$12</f>
        <v>2797452.3120833016</v>
      </c>
    </row>
    <row r="23" spans="1:9" x14ac:dyDescent="0.25">
      <c r="A23" s="42">
        <v>2027</v>
      </c>
      <c r="B23" s="42">
        <v>3</v>
      </c>
      <c r="C23" s="42" t="str">
        <f t="shared" si="0"/>
        <v>2027-3</v>
      </c>
      <c r="D23" s="42" t="s">
        <v>8</v>
      </c>
      <c r="E23" s="40">
        <v>310</v>
      </c>
      <c r="F23" s="41">
        <f>+$E23*'Tarifas base'!B$12</f>
        <v>5084000</v>
      </c>
      <c r="G23" s="41">
        <f>+$E23*'Tarifas base'!C$12</f>
        <v>3593211.2729374995</v>
      </c>
      <c r="H23" s="41">
        <f>+$E23*'Tarifas base'!D$12</f>
        <v>3016703.9818872907</v>
      </c>
      <c r="I23" s="41">
        <f>+$E23*'Tarifas base'!E$12</f>
        <v>3042842.8657748196</v>
      </c>
    </row>
    <row r="24" spans="1:9" x14ac:dyDescent="0.25">
      <c r="A24" s="42">
        <v>2027</v>
      </c>
      <c r="B24" s="42">
        <v>4</v>
      </c>
      <c r="C24" s="42" t="str">
        <f t="shared" si="0"/>
        <v>2027-4</v>
      </c>
      <c r="D24" s="42" t="s">
        <v>8</v>
      </c>
      <c r="E24" s="40">
        <v>339</v>
      </c>
      <c r="F24" s="41">
        <f>+$E24*'Tarifas base'!B$12</f>
        <v>5559600</v>
      </c>
      <c r="G24" s="41">
        <f>+$E24*'Tarifas base'!C$12</f>
        <v>3929350.3920187494</v>
      </c>
      <c r="H24" s="41">
        <f>+$E24*'Tarifas base'!D$12</f>
        <v>3298911.773741263</v>
      </c>
      <c r="I24" s="41">
        <f>+$E24*'Tarifas base'!E$12</f>
        <v>3327495.90805698</v>
      </c>
    </row>
    <row r="25" spans="1:9" x14ac:dyDescent="0.25">
      <c r="A25" s="42">
        <v>2027</v>
      </c>
      <c r="B25" s="42">
        <v>5</v>
      </c>
      <c r="C25" s="42" t="str">
        <f t="shared" si="0"/>
        <v>2027-5</v>
      </c>
      <c r="D25" s="42" t="s">
        <v>8</v>
      </c>
      <c r="E25" s="40">
        <v>371</v>
      </c>
      <c r="F25" s="41">
        <f>+$E25*'Tarifas base'!B$12</f>
        <v>6084400</v>
      </c>
      <c r="G25" s="41">
        <f>+$E25*'Tarifas base'!C$12</f>
        <v>4300262.5234187497</v>
      </c>
      <c r="H25" s="41">
        <f>+$E25*'Tarifas base'!D$12</f>
        <v>3610313.4750973703</v>
      </c>
      <c r="I25" s="41">
        <f>+$E25*'Tarifas base'!E$12</f>
        <v>3641595.8167821225</v>
      </c>
    </row>
    <row r="26" spans="1:9" x14ac:dyDescent="0.25">
      <c r="A26" s="42">
        <v>2027</v>
      </c>
      <c r="B26" s="42">
        <v>6</v>
      </c>
      <c r="C26" s="42" t="str">
        <f t="shared" si="0"/>
        <v>2027-6</v>
      </c>
      <c r="D26" s="42" t="s">
        <v>8</v>
      </c>
      <c r="E26" s="40">
        <v>405</v>
      </c>
      <c r="F26" s="41">
        <f>+$E26*'Tarifas base'!B$12</f>
        <v>6642000</v>
      </c>
      <c r="G26" s="41">
        <f>+$E26*'Tarifas base'!C$12</f>
        <v>4694356.6630312493</v>
      </c>
      <c r="H26" s="41">
        <f>+$E26*'Tarifas base'!D$12</f>
        <v>3941177.7827882348</v>
      </c>
      <c r="I26" s="41">
        <f>+$E26*'Tarifas base'!E$12</f>
        <v>3975326.9698025868</v>
      </c>
    </row>
    <row r="27" spans="1:9" x14ac:dyDescent="0.25">
      <c r="A27" s="42">
        <v>2027</v>
      </c>
      <c r="B27" s="42">
        <v>7</v>
      </c>
      <c r="C27" s="42" t="str">
        <f t="shared" si="0"/>
        <v>2027-7</v>
      </c>
      <c r="D27" s="42" t="s">
        <v>8</v>
      </c>
      <c r="E27" s="40">
        <v>443</v>
      </c>
      <c r="F27" s="41">
        <f>+$E27*'Tarifas base'!B$12</f>
        <v>7265200</v>
      </c>
      <c r="G27" s="41">
        <f>+$E27*'Tarifas base'!C$12</f>
        <v>5134814.8190687494</v>
      </c>
      <c r="H27" s="41">
        <f>+$E27*'Tarifas base'!D$12</f>
        <v>4310967.3031486124</v>
      </c>
      <c r="I27" s="41">
        <f>+$E27*'Tarifas base'!E$12</f>
        <v>4348320.611413694</v>
      </c>
    </row>
    <row r="28" spans="1:9" x14ac:dyDescent="0.25">
      <c r="A28" s="42">
        <v>2027</v>
      </c>
      <c r="B28" s="42">
        <v>8</v>
      </c>
      <c r="C28" s="42" t="str">
        <f t="shared" si="0"/>
        <v>2027-8</v>
      </c>
      <c r="D28" s="42" t="s">
        <v>8</v>
      </c>
      <c r="E28" s="40">
        <v>484</v>
      </c>
      <c r="F28" s="41">
        <f>+$E28*'Tarifas base'!B$12</f>
        <v>7937600</v>
      </c>
      <c r="G28" s="41">
        <f>+$E28*'Tarifas base'!C$12</f>
        <v>5610045.9874249995</v>
      </c>
      <c r="H28" s="41">
        <f>+$E28*'Tarifas base'!D$12</f>
        <v>4709950.7330111247</v>
      </c>
      <c r="I28" s="41">
        <f>+$E28*'Tarifas base'!E$12</f>
        <v>4750761.1194677828</v>
      </c>
    </row>
    <row r="29" spans="1:9" x14ac:dyDescent="0.25">
      <c r="A29" s="42">
        <v>2027</v>
      </c>
      <c r="B29" s="42">
        <v>9</v>
      </c>
      <c r="C29" s="42" t="str">
        <f t="shared" si="0"/>
        <v>2027-9</v>
      </c>
      <c r="D29" s="42" t="s">
        <v>8</v>
      </c>
      <c r="E29" s="40">
        <v>530</v>
      </c>
      <c r="F29" s="41">
        <f>+$E29*'Tarifas base'!B$12</f>
        <v>8692000</v>
      </c>
      <c r="G29" s="41">
        <f>+$E29*'Tarifas base'!C$12</f>
        <v>6143232.1763124997</v>
      </c>
      <c r="H29" s="41">
        <f>+$E29*'Tarifas base'!D$12</f>
        <v>5157590.6787105296</v>
      </c>
      <c r="I29" s="41">
        <f>+$E29*'Tarifas base'!E$12</f>
        <v>5202279.7382601751</v>
      </c>
    </row>
    <row r="30" spans="1:9" x14ac:dyDescent="0.25">
      <c r="A30" s="42">
        <v>2027</v>
      </c>
      <c r="B30" s="42">
        <v>10</v>
      </c>
      <c r="C30" s="42" t="str">
        <f t="shared" si="0"/>
        <v>2027-10</v>
      </c>
      <c r="D30" s="42" t="s">
        <v>8</v>
      </c>
      <c r="E30" s="40">
        <v>579</v>
      </c>
      <c r="F30" s="41">
        <f>+$E30*'Tarifas base'!B$12</f>
        <v>9495600</v>
      </c>
      <c r="G30" s="41">
        <f>+$E30*'Tarifas base'!C$12</f>
        <v>6711191.3775187489</v>
      </c>
      <c r="H30" s="41">
        <f>+$E30*'Tarifas base'!D$12</f>
        <v>5634424.5339120692</v>
      </c>
      <c r="I30" s="41">
        <f>+$E30*'Tarifas base'!E$12</f>
        <v>5683245.2234955495</v>
      </c>
    </row>
    <row r="31" spans="1:9" x14ac:dyDescent="0.25">
      <c r="A31" s="42">
        <v>2027</v>
      </c>
      <c r="B31" s="42">
        <v>11</v>
      </c>
      <c r="C31" s="42" t="str">
        <f t="shared" si="0"/>
        <v>2027-11</v>
      </c>
      <c r="D31" s="42" t="s">
        <v>8</v>
      </c>
      <c r="E31" s="40">
        <v>633</v>
      </c>
      <c r="F31" s="41">
        <f>+$E31*'Tarifas base'!B$12</f>
        <v>10381200</v>
      </c>
      <c r="G31" s="41">
        <f>+$E31*'Tarifas base'!C$12</f>
        <v>7337105.5992562491</v>
      </c>
      <c r="H31" s="41">
        <f>+$E31*'Tarifas base'!D$12</f>
        <v>6159914.9049505005</v>
      </c>
      <c r="I31" s="41">
        <f>+$E31*'Tarifas base'!E$12</f>
        <v>6213288.8194692284</v>
      </c>
    </row>
    <row r="32" spans="1:9" x14ac:dyDescent="0.25">
      <c r="A32" s="42">
        <v>2027</v>
      </c>
      <c r="B32" s="42">
        <v>12</v>
      </c>
      <c r="C32" s="42" t="str">
        <f t="shared" si="0"/>
        <v>2027-12</v>
      </c>
      <c r="D32" s="42" t="s">
        <v>8</v>
      </c>
      <c r="E32" s="40">
        <v>692</v>
      </c>
      <c r="F32" s="41">
        <f>+$E32*'Tarifas base'!B$12</f>
        <v>11348800</v>
      </c>
      <c r="G32" s="41">
        <f>+$E32*'Tarifas base'!C$12</f>
        <v>8020974.8415249987</v>
      </c>
      <c r="H32" s="41">
        <f>+$E32*'Tarifas base'!D$12</f>
        <v>6734061.7918258235</v>
      </c>
      <c r="I32" s="41">
        <f>+$E32*'Tarifas base'!E$12</f>
        <v>6792410.5261812098</v>
      </c>
    </row>
    <row r="33" spans="1:9" x14ac:dyDescent="0.25">
      <c r="A33" s="42">
        <v>2028</v>
      </c>
      <c r="B33" s="42">
        <v>1</v>
      </c>
      <c r="C33" s="42" t="str">
        <f t="shared" si="0"/>
        <v>2028-1</v>
      </c>
      <c r="D33" s="42" t="s">
        <v>8</v>
      </c>
      <c r="E33" s="40">
        <v>757</v>
      </c>
      <c r="F33" s="41">
        <f>+$E33*'Tarifas base'!B$19</f>
        <v>12414800</v>
      </c>
      <c r="G33" s="41">
        <f>+$E33*'Tarifas base'!C$19</f>
        <v>9210184.8171500023</v>
      </c>
      <c r="H33" s="41">
        <f>+$E33*'Tarifas base'!D$19</f>
        <v>7732470.7904247856</v>
      </c>
      <c r="I33" s="41">
        <f>+$E33*'Tarifas base'!E$19</f>
        <v>7868239.0477261413</v>
      </c>
    </row>
    <row r="34" spans="1:9" x14ac:dyDescent="0.25">
      <c r="A34" s="42">
        <v>2028</v>
      </c>
      <c r="B34" s="42">
        <v>2</v>
      </c>
      <c r="C34" s="42" t="str">
        <f t="shared" si="0"/>
        <v>2028-2</v>
      </c>
      <c r="D34" s="42" t="s">
        <v>8</v>
      </c>
      <c r="E34" s="40">
        <v>828</v>
      </c>
      <c r="F34" s="41">
        <f>+$E34*'Tarifas base'!B$19</f>
        <v>13579200</v>
      </c>
      <c r="G34" s="41">
        <f>+$E34*'Tarifas base'!C$19</f>
        <v>10074019.852840425</v>
      </c>
      <c r="H34" s="41">
        <f>+$E34*'Tarifas base'!D$19</f>
        <v>8457709.1340445485</v>
      </c>
      <c r="I34" s="41">
        <f>+$E34*'Tarifas base'!E$19</f>
        <v>8606211.2701680902</v>
      </c>
    </row>
    <row r="35" spans="1:9" x14ac:dyDescent="0.25">
      <c r="A35" s="42">
        <v>2028</v>
      </c>
      <c r="B35" s="42">
        <v>3</v>
      </c>
      <c r="C35" s="42" t="str">
        <f t="shared" si="0"/>
        <v>2028-3</v>
      </c>
      <c r="D35" s="42" t="s">
        <v>8</v>
      </c>
      <c r="E35" s="40">
        <v>905</v>
      </c>
      <c r="F35" s="41">
        <f>+$E35*'Tarifas base'!B$19</f>
        <v>14842000</v>
      </c>
      <c r="G35" s="41">
        <f>+$E35*'Tarifas base'!C$19</f>
        <v>11010855.03239201</v>
      </c>
      <c r="H35" s="41">
        <f>+$E35*'Tarifas base'!D$19</f>
        <v>9244235.2250124589</v>
      </c>
      <c r="I35" s="41">
        <f>+$E35*'Tarifas base'!E$19</f>
        <v>9406547.3423938677</v>
      </c>
    </row>
    <row r="36" spans="1:9" x14ac:dyDescent="0.25">
      <c r="A36" s="7">
        <v>2027</v>
      </c>
      <c r="B36" s="7">
        <v>1</v>
      </c>
      <c r="C36" s="7" t="str">
        <f t="shared" si="0"/>
        <v>2027-1</v>
      </c>
      <c r="D36" s="7" t="s">
        <v>9</v>
      </c>
      <c r="E36" s="24">
        <v>340197</v>
      </c>
      <c r="F36" s="39">
        <f>+$E36*'Tarifas base'!B$13</f>
        <v>8096688600</v>
      </c>
      <c r="G36" s="39">
        <f>+$E36*'Tarifas base'!C$13</f>
        <v>3929522031.0971627</v>
      </c>
      <c r="H36" s="39">
        <f>+$E36*'Tarifas base'!D$13</f>
        <v>3430914377.0700388</v>
      </c>
      <c r="I36" s="39">
        <f>+$E36*'Tarifas base'!E$13</f>
        <v>3460642276.482358</v>
      </c>
    </row>
    <row r="37" spans="1:9" x14ac:dyDescent="0.25">
      <c r="A37" s="7">
        <v>2027</v>
      </c>
      <c r="B37" s="7">
        <v>2</v>
      </c>
      <c r="C37" s="7" t="str">
        <f t="shared" si="0"/>
        <v>2027-2</v>
      </c>
      <c r="D37" s="7" t="s">
        <v>9</v>
      </c>
      <c r="E37" s="24">
        <v>781404</v>
      </c>
      <c r="F37" s="39">
        <f>+$E37*'Tarifas base'!B$13</f>
        <v>18597415200</v>
      </c>
      <c r="G37" s="39">
        <f>+$E37*'Tarifas base'!C$13</f>
        <v>9025782805.807951</v>
      </c>
      <c r="H37" s="39">
        <f>+$E37*'Tarifas base'!D$13</f>
        <v>7880522808.5492725</v>
      </c>
      <c r="I37" s="39">
        <f>+$E37*'Tarifas base'!E$13</f>
        <v>7948805302.2584581</v>
      </c>
    </row>
    <row r="38" spans="1:9" x14ac:dyDescent="0.25">
      <c r="A38" s="7">
        <v>2027</v>
      </c>
      <c r="B38" s="7">
        <v>3</v>
      </c>
      <c r="C38" s="7" t="str">
        <f t="shared" si="0"/>
        <v>2027-3</v>
      </c>
      <c r="D38" s="7" t="s">
        <v>9</v>
      </c>
      <c r="E38" s="24">
        <v>301106</v>
      </c>
      <c r="F38" s="39">
        <f>+$E38*'Tarifas base'!B$13</f>
        <v>7166322800</v>
      </c>
      <c r="G38" s="39">
        <f>+$E38*'Tarifas base'!C$13</f>
        <v>3477992635.7244248</v>
      </c>
      <c r="H38" s="39">
        <f>+$E38*'Tarifas base'!D$13</f>
        <v>3036678466.9531217</v>
      </c>
      <c r="I38" s="39">
        <f>+$E38*'Tarifas base'!E$13</f>
        <v>3062990424.0851536</v>
      </c>
    </row>
    <row r="39" spans="1:9" x14ac:dyDescent="0.25">
      <c r="A39" s="7">
        <v>2027</v>
      </c>
      <c r="B39" s="7">
        <v>4</v>
      </c>
      <c r="C39" s="7" t="str">
        <f t="shared" si="0"/>
        <v>2027-4</v>
      </c>
      <c r="D39" s="7" t="s">
        <v>9</v>
      </c>
      <c r="E39" s="24">
        <v>110231</v>
      </c>
      <c r="F39" s="39">
        <f>+$E39*'Tarifas base'!B$13</f>
        <v>2623497800</v>
      </c>
      <c r="G39" s="39">
        <f>+$E39*'Tarifas base'!C$13</f>
        <v>1273247979.8759875</v>
      </c>
      <c r="H39" s="39">
        <f>+$E39*'Tarifas base'!D$13</f>
        <v>1111688588.3732293</v>
      </c>
      <c r="I39" s="39">
        <f>+$E39*'Tarifas base'!E$13</f>
        <v>1121321054.503499</v>
      </c>
    </row>
    <row r="40" spans="1:9" x14ac:dyDescent="0.25">
      <c r="A40" s="7">
        <v>2027</v>
      </c>
      <c r="B40" s="7">
        <v>5</v>
      </c>
      <c r="C40" s="7" t="str">
        <f t="shared" si="0"/>
        <v>2027-5</v>
      </c>
      <c r="D40" s="7" t="s">
        <v>9</v>
      </c>
      <c r="E40" s="24">
        <v>218089</v>
      </c>
      <c r="F40" s="39">
        <f>+$E40*'Tarifas base'!B$13</f>
        <v>5190518200</v>
      </c>
      <c r="G40" s="39">
        <f>+$E40*'Tarifas base'!C$13</f>
        <v>2519086089.0600123</v>
      </c>
      <c r="H40" s="39">
        <f>+$E40*'Tarifas base'!D$13</f>
        <v>2199445279.002542</v>
      </c>
      <c r="I40" s="39">
        <f>+$E40*'Tarifas base'!E$13</f>
        <v>2218502848.1608038</v>
      </c>
    </row>
    <row r="41" spans="1:9" x14ac:dyDescent="0.25">
      <c r="A41" s="7">
        <v>2027</v>
      </c>
      <c r="B41" s="7">
        <v>6</v>
      </c>
      <c r="C41" s="7" t="str">
        <f t="shared" si="0"/>
        <v>2027-6</v>
      </c>
      <c r="D41" s="7" t="s">
        <v>9</v>
      </c>
      <c r="E41" s="24">
        <v>381952</v>
      </c>
      <c r="F41" s="39">
        <f>+$E41*'Tarifas base'!B$13</f>
        <v>9090457600</v>
      </c>
      <c r="G41" s="39">
        <f>+$E41*'Tarifas base'!C$13</f>
        <v>4411822558.1696005</v>
      </c>
      <c r="H41" s="39">
        <f>+$E41*'Tarifas base'!D$13</f>
        <v>3852016943.5669789</v>
      </c>
      <c r="I41" s="39">
        <f>+$E41*'Tarifas base'!E$13</f>
        <v>3885393577.2125845</v>
      </c>
    </row>
    <row r="42" spans="1:9" x14ac:dyDescent="0.25">
      <c r="A42" s="7">
        <v>2027</v>
      </c>
      <c r="B42" s="7">
        <v>7</v>
      </c>
      <c r="C42" s="7" t="str">
        <f t="shared" si="0"/>
        <v>2027-7</v>
      </c>
      <c r="D42" s="7" t="s">
        <v>9</v>
      </c>
      <c r="E42" s="24">
        <v>322070</v>
      </c>
      <c r="F42" s="39">
        <f>+$E42*'Tarifas base'!B$13</f>
        <v>7665266000</v>
      </c>
      <c r="G42" s="39">
        <f>+$E42*'Tarifas base'!C$13</f>
        <v>3720142036.9828749</v>
      </c>
      <c r="H42" s="39">
        <f>+$E42*'Tarifas base'!D$13</f>
        <v>3248102109.7274446</v>
      </c>
      <c r="I42" s="39">
        <f>+$E42*'Tarifas base'!E$13</f>
        <v>3276245992.7238426</v>
      </c>
    </row>
    <row r="43" spans="1:9" x14ac:dyDescent="0.25">
      <c r="A43" s="7">
        <v>2027</v>
      </c>
      <c r="B43" s="7">
        <v>8</v>
      </c>
      <c r="C43" s="7" t="str">
        <f t="shared" si="0"/>
        <v>2027-8</v>
      </c>
      <c r="D43" s="7" t="s">
        <v>9</v>
      </c>
      <c r="E43" s="24">
        <v>174623</v>
      </c>
      <c r="F43" s="39">
        <f>+$E43*'Tarifas base'!B$13</f>
        <v>4156027400</v>
      </c>
      <c r="G43" s="39">
        <f>+$E43*'Tarifas base'!C$13</f>
        <v>2017022271.3200874</v>
      </c>
      <c r="H43" s="39">
        <f>+$E43*'Tarifas base'!D$13</f>
        <v>1761087138.531796</v>
      </c>
      <c r="I43" s="39">
        <f>+$E43*'Tarifas base'!E$13</f>
        <v>1776346458.8052771</v>
      </c>
    </row>
    <row r="44" spans="1:9" x14ac:dyDescent="0.25">
      <c r="A44" s="7">
        <v>2027</v>
      </c>
      <c r="B44" s="7">
        <v>9</v>
      </c>
      <c r="C44" s="7" t="str">
        <f t="shared" si="0"/>
        <v>2027-9</v>
      </c>
      <c r="D44" s="7" t="s">
        <v>9</v>
      </c>
      <c r="E44" s="24">
        <v>377504</v>
      </c>
      <c r="F44" s="39">
        <f>+$E44*'Tarifas base'!B$13</f>
        <v>8984595200</v>
      </c>
      <c r="G44" s="39">
        <f>+$E44*'Tarifas base'!C$13</f>
        <v>4360444932.8691998</v>
      </c>
      <c r="H44" s="39">
        <f>+$E44*'Tarifas base'!D$13</f>
        <v>3807158502.2838178</v>
      </c>
      <c r="I44" s="39">
        <f>+$E44*'Tarifas base'!E$13</f>
        <v>3840146450.2661581</v>
      </c>
    </row>
    <row r="45" spans="1:9" x14ac:dyDescent="0.25">
      <c r="A45" s="7">
        <v>2027</v>
      </c>
      <c r="B45" s="7">
        <v>10</v>
      </c>
      <c r="C45" s="7" t="str">
        <f t="shared" si="0"/>
        <v>2027-10</v>
      </c>
      <c r="D45" s="7" t="s">
        <v>9</v>
      </c>
      <c r="E45" s="24">
        <v>312583</v>
      </c>
      <c r="F45" s="39">
        <f>+$E45*'Tarifas base'!B$13</f>
        <v>7439475400</v>
      </c>
      <c r="G45" s="39">
        <f>+$E45*'Tarifas base'!C$13</f>
        <v>3610560307.8405876</v>
      </c>
      <c r="H45" s="39">
        <f>+$E45*'Tarifas base'!D$13</f>
        <v>3152424944.1578965</v>
      </c>
      <c r="I45" s="39">
        <f>+$E45*'Tarifas base'!E$13</f>
        <v>3179739811.6670194</v>
      </c>
    </row>
    <row r="46" spans="1:9" x14ac:dyDescent="0.25">
      <c r="A46" s="7">
        <v>2027</v>
      </c>
      <c r="B46" s="7">
        <v>11</v>
      </c>
      <c r="C46" s="7" t="str">
        <f t="shared" si="0"/>
        <v>2027-11</v>
      </c>
      <c r="D46" s="7" t="s">
        <v>9</v>
      </c>
      <c r="E46" s="24">
        <v>358886</v>
      </c>
      <c r="F46" s="39">
        <f>+$E46*'Tarifas base'!B$13</f>
        <v>8541486800</v>
      </c>
      <c r="G46" s="39">
        <f>+$E46*'Tarifas base'!C$13</f>
        <v>4145393532.7246752</v>
      </c>
      <c r="H46" s="39">
        <f>+$E46*'Tarifas base'!D$13</f>
        <v>3619394460.0603709</v>
      </c>
      <c r="I46" s="39">
        <f>+$E46*'Tarifas base'!E$13</f>
        <v>3650755485.90272</v>
      </c>
    </row>
    <row r="47" spans="1:9" x14ac:dyDescent="0.25">
      <c r="A47" s="7">
        <v>2027</v>
      </c>
      <c r="B47" s="7">
        <v>12</v>
      </c>
      <c r="C47" s="7" t="str">
        <f t="shared" si="0"/>
        <v>2027-12</v>
      </c>
      <c r="D47" s="7" t="s">
        <v>9</v>
      </c>
      <c r="E47" s="24">
        <v>418548</v>
      </c>
      <c r="F47" s="39">
        <f>+$E47*'Tarifas base'!B$13</f>
        <v>9961442400</v>
      </c>
      <c r="G47" s="39">
        <f>+$E47*'Tarifas base'!C$13</f>
        <v>4834532894.3866501</v>
      </c>
      <c r="H47" s="39">
        <f>+$E47*'Tarifas base'!D$13</f>
        <v>4221090576.030684</v>
      </c>
      <c r="I47" s="39">
        <f>+$E47*'Tarifas base'!E$13</f>
        <v>4257665127.9615579</v>
      </c>
    </row>
    <row r="48" spans="1:9" x14ac:dyDescent="0.25">
      <c r="A48" s="7">
        <v>2028</v>
      </c>
      <c r="B48" s="7">
        <v>1</v>
      </c>
      <c r="C48" s="7" t="str">
        <f t="shared" si="0"/>
        <v>2028-1</v>
      </c>
      <c r="D48" s="7" t="s">
        <v>9</v>
      </c>
      <c r="E48" s="24">
        <v>214641</v>
      </c>
      <c r="F48" s="39">
        <f>+$E48*'Tarifas base'!B$20</f>
        <v>5108455800</v>
      </c>
      <c r="G48" s="39">
        <f>+$E48*'Tarifas base'!C$20</f>
        <v>2602395728.5860944</v>
      </c>
      <c r="H48" s="39">
        <f>+$E48*'Tarifas base'!D$20</f>
        <v>2272183957.5839543</v>
      </c>
      <c r="I48" s="39">
        <f>+$E48*'Tarifas base'!E$20</f>
        <v>2312079414.618371</v>
      </c>
    </row>
    <row r="49" spans="1:9" x14ac:dyDescent="0.25">
      <c r="A49" s="7">
        <v>2028</v>
      </c>
      <c r="B49" s="7">
        <v>2</v>
      </c>
      <c r="C49" s="7" t="str">
        <f t="shared" si="0"/>
        <v>2028-2</v>
      </c>
      <c r="D49" s="7" t="s">
        <v>9</v>
      </c>
      <c r="E49" s="24">
        <v>453083</v>
      </c>
      <c r="F49" s="39">
        <f>+$E49*'Tarifas base'!B$20</f>
        <v>10783375400</v>
      </c>
      <c r="G49" s="39">
        <f>+$E49*'Tarifas base'!C$20</f>
        <v>5493364566.3921309</v>
      </c>
      <c r="H49" s="39">
        <f>+$E49*'Tarifas base'!D$20</f>
        <v>4796324672.6115274</v>
      </c>
      <c r="I49" s="39">
        <f>+$E49*'Tarifas base'!E$20</f>
        <v>4880539493.4496918</v>
      </c>
    </row>
    <row r="50" spans="1:9" x14ac:dyDescent="0.25">
      <c r="A50" s="7">
        <v>2028</v>
      </c>
      <c r="B50" s="7">
        <v>3</v>
      </c>
      <c r="C50" s="7" t="str">
        <f t="shared" si="0"/>
        <v>2028-3</v>
      </c>
      <c r="D50" s="7" t="s">
        <v>9</v>
      </c>
      <c r="E50" s="24">
        <v>239748</v>
      </c>
      <c r="F50" s="39">
        <f>+$E50*'Tarifas base'!B$20</f>
        <v>5706002400</v>
      </c>
      <c r="G50" s="39">
        <f>+$E50*'Tarifas base'!C$20</f>
        <v>2906803318.7371426</v>
      </c>
      <c r="H50" s="39">
        <f>+$E50*'Tarifas base'!D$20</f>
        <v>2537965996.5376511</v>
      </c>
      <c r="I50" s="39">
        <f>+$E50*'Tarifas base'!E$20</f>
        <v>2582528107.3789501</v>
      </c>
    </row>
    <row r="51" spans="1:9" x14ac:dyDescent="0.25">
      <c r="A51" s="42">
        <v>2027</v>
      </c>
      <c r="B51" s="42">
        <v>1</v>
      </c>
      <c r="C51" s="42" t="str">
        <f t="shared" si="0"/>
        <v>2027-1</v>
      </c>
      <c r="D51" s="42" t="s">
        <v>10</v>
      </c>
      <c r="E51" s="40">
        <v>486</v>
      </c>
      <c r="F51" s="41">
        <f>+$E51*'Tarifas base'!B$14</f>
        <v>14385600</v>
      </c>
      <c r="G51" s="41">
        <f>+$E51*'Tarifas base'!C$14</f>
        <v>8432366.1973874997</v>
      </c>
      <c r="H51" s="41">
        <f>+$E51*'Tarifas base'!D$14</f>
        <v>7786026.730363898</v>
      </c>
      <c r="I51" s="41">
        <f>+$E51*'Tarifas base'!E$14</f>
        <v>7853490.4423728101</v>
      </c>
    </row>
    <row r="52" spans="1:9" x14ac:dyDescent="0.25">
      <c r="A52" s="42">
        <v>2027</v>
      </c>
      <c r="B52" s="42">
        <v>2</v>
      </c>
      <c r="C52" s="42" t="str">
        <f t="shared" si="0"/>
        <v>2027-2</v>
      </c>
      <c r="D52" s="42" t="s">
        <v>10</v>
      </c>
      <c r="E52" s="40">
        <v>659</v>
      </c>
      <c r="F52" s="41">
        <f>+$E52*'Tarifas base'!B$14</f>
        <v>19506400</v>
      </c>
      <c r="G52" s="41">
        <f>+$E52*'Tarifas base'!C$14</f>
        <v>11434010.954893751</v>
      </c>
      <c r="H52" s="41">
        <f>+$E52*'Tarifas base'!D$14</f>
        <v>10557595.916275328</v>
      </c>
      <c r="I52" s="41">
        <f>+$E52*'Tarifas base'!E$14</f>
        <v>10649074.488731856</v>
      </c>
    </row>
    <row r="53" spans="1:9" x14ac:dyDescent="0.25">
      <c r="A53" s="42">
        <v>2027</v>
      </c>
      <c r="B53" s="42">
        <v>3</v>
      </c>
      <c r="C53" s="42" t="str">
        <f t="shared" si="0"/>
        <v>2027-3</v>
      </c>
      <c r="D53" s="42" t="s">
        <v>10</v>
      </c>
      <c r="E53" s="40">
        <v>786</v>
      </c>
      <c r="F53" s="41">
        <f>+$E53*'Tarifas base'!B$14</f>
        <v>23265600</v>
      </c>
      <c r="G53" s="41">
        <f>+$E53*'Tarifas base'!C$14</f>
        <v>13637530.516762501</v>
      </c>
      <c r="H53" s="41">
        <f>+$E53*'Tarifas base'!D$14</f>
        <v>12592216.070094699</v>
      </c>
      <c r="I53" s="41">
        <f>+$E53*'Tarifas base'!E$14</f>
        <v>12701324.048775779</v>
      </c>
    </row>
    <row r="54" spans="1:9" x14ac:dyDescent="0.25">
      <c r="A54" s="42">
        <v>2027</v>
      </c>
      <c r="B54" s="42">
        <v>4</v>
      </c>
      <c r="C54" s="42" t="str">
        <f t="shared" si="0"/>
        <v>2027-4</v>
      </c>
      <c r="D54" s="42" t="s">
        <v>10</v>
      </c>
      <c r="E54" s="40">
        <v>817</v>
      </c>
      <c r="F54" s="41">
        <f>+$E54*'Tarifas base'!B$14</f>
        <v>24183200</v>
      </c>
      <c r="G54" s="41">
        <f>+$E54*'Tarifas base'!C$14</f>
        <v>14175397.49643125</v>
      </c>
      <c r="H54" s="41">
        <f>+$E54*'Tarifas base'!D$14</f>
        <v>13088855.635200216</v>
      </c>
      <c r="I54" s="41">
        <f>+$E54*'Tarifas base'!E$14</f>
        <v>13202266.854770752</v>
      </c>
    </row>
    <row r="55" spans="1:9" x14ac:dyDescent="0.25">
      <c r="A55" s="42">
        <v>2027</v>
      </c>
      <c r="B55" s="42">
        <v>5</v>
      </c>
      <c r="C55" s="42" t="str">
        <f t="shared" si="0"/>
        <v>2027-5</v>
      </c>
      <c r="D55" s="42" t="s">
        <v>10</v>
      </c>
      <c r="E55" s="40">
        <v>1090</v>
      </c>
      <c r="F55" s="41">
        <f>+$E55*'Tarifas base'!B$14</f>
        <v>32264000</v>
      </c>
      <c r="G55" s="41">
        <f>+$E55*'Tarifas base'!C$14</f>
        <v>18912097.027062502</v>
      </c>
      <c r="H55" s="41">
        <f>+$E55*'Tarifas base'!D$14</f>
        <v>17462487.934355244</v>
      </c>
      <c r="I55" s="41">
        <f>+$E55*'Tarifas base'!E$14</f>
        <v>17613795.436597455</v>
      </c>
    </row>
    <row r="56" spans="1:9" x14ac:dyDescent="0.25">
      <c r="A56" s="42">
        <v>2027</v>
      </c>
      <c r="B56" s="42">
        <v>6</v>
      </c>
      <c r="C56" s="42" t="str">
        <f t="shared" si="0"/>
        <v>2027-6</v>
      </c>
      <c r="D56" s="42" t="s">
        <v>10</v>
      </c>
      <c r="E56" s="40">
        <v>1029</v>
      </c>
      <c r="F56" s="41">
        <f>+$E56*'Tarifas base'!B$14</f>
        <v>30458400</v>
      </c>
      <c r="G56" s="41">
        <f>+$E56*'Tarifas base'!C$14</f>
        <v>17853713.61545625</v>
      </c>
      <c r="H56" s="41">
        <f>+$E56*'Tarifas base'!D$14</f>
        <v>16485229.43527665</v>
      </c>
      <c r="I56" s="41">
        <f>+$E56*'Tarifas base'!E$14</f>
        <v>16628069.269962184</v>
      </c>
    </row>
    <row r="57" spans="1:9" x14ac:dyDescent="0.25">
      <c r="A57" s="42">
        <v>2027</v>
      </c>
      <c r="B57" s="42">
        <v>7</v>
      </c>
      <c r="C57" s="42" t="str">
        <f t="shared" si="0"/>
        <v>2027-7</v>
      </c>
      <c r="D57" s="42" t="s">
        <v>10</v>
      </c>
      <c r="E57" s="40">
        <v>373</v>
      </c>
      <c r="F57" s="41">
        <f>+$E57*'Tarifas base'!B$14</f>
        <v>11040800</v>
      </c>
      <c r="G57" s="41">
        <f>+$E57*'Tarifas base'!C$14</f>
        <v>6471754.3037562501</v>
      </c>
      <c r="H57" s="41">
        <f>+$E57*'Tarifas base'!D$14</f>
        <v>5975695.4123986298</v>
      </c>
      <c r="I57" s="41">
        <f>+$E57*'Tarifas base'!E$14</f>
        <v>6027473.1172943581</v>
      </c>
    </row>
    <row r="58" spans="1:9" x14ac:dyDescent="0.25">
      <c r="A58" s="42">
        <v>2027</v>
      </c>
      <c r="B58" s="42">
        <v>8</v>
      </c>
      <c r="C58" s="42" t="str">
        <f t="shared" si="0"/>
        <v>2027-8</v>
      </c>
      <c r="D58" s="42" t="s">
        <v>10</v>
      </c>
      <c r="E58" s="40">
        <v>393</v>
      </c>
      <c r="F58" s="41">
        <f>+$E58*'Tarifas base'!B$14</f>
        <v>11632800</v>
      </c>
      <c r="G58" s="41">
        <f>+$E58*'Tarifas base'!C$14</f>
        <v>6818765.2583812503</v>
      </c>
      <c r="H58" s="41">
        <f>+$E58*'Tarifas base'!D$14</f>
        <v>6296108.0350473495</v>
      </c>
      <c r="I58" s="41">
        <f>+$E58*'Tarifas base'!E$14</f>
        <v>6350662.0243878895</v>
      </c>
    </row>
    <row r="59" spans="1:9" x14ac:dyDescent="0.25">
      <c r="A59" s="42">
        <v>2027</v>
      </c>
      <c r="B59" s="42">
        <v>9</v>
      </c>
      <c r="C59" s="42" t="str">
        <f t="shared" si="0"/>
        <v>2027-9</v>
      </c>
      <c r="D59" s="42" t="s">
        <v>10</v>
      </c>
      <c r="E59" s="40">
        <v>524</v>
      </c>
      <c r="F59" s="41">
        <f>+$E59*'Tarifas base'!B$14</f>
        <v>15510400</v>
      </c>
      <c r="G59" s="41">
        <f>+$E59*'Tarifas base'!C$14</f>
        <v>9091687.011175001</v>
      </c>
      <c r="H59" s="41">
        <f>+$E59*'Tarifas base'!D$14</f>
        <v>8394810.7133964673</v>
      </c>
      <c r="I59" s="41">
        <f>+$E59*'Tarifas base'!E$14</f>
        <v>8467549.3658505194</v>
      </c>
    </row>
    <row r="60" spans="1:9" x14ac:dyDescent="0.25">
      <c r="A60" s="42">
        <v>2027</v>
      </c>
      <c r="B60" s="42">
        <v>10</v>
      </c>
      <c r="C60" s="42" t="str">
        <f t="shared" si="0"/>
        <v>2027-10</v>
      </c>
      <c r="D60" s="42" t="s">
        <v>10</v>
      </c>
      <c r="E60" s="40">
        <v>1056</v>
      </c>
      <c r="F60" s="41">
        <f>+$E60*'Tarifas base'!B$14</f>
        <v>31257600</v>
      </c>
      <c r="G60" s="41">
        <f>+$E60*'Tarifas base'!C$14</f>
        <v>18322178.404200003</v>
      </c>
      <c r="H60" s="41">
        <f>+$E60*'Tarifas base'!D$14</f>
        <v>16917786.475852422</v>
      </c>
      <c r="I60" s="41">
        <f>+$E60*'Tarifas base'!E$14</f>
        <v>17064374.294538449</v>
      </c>
    </row>
    <row r="61" spans="1:9" x14ac:dyDescent="0.25">
      <c r="A61" s="42">
        <v>2027</v>
      </c>
      <c r="B61" s="42">
        <v>11</v>
      </c>
      <c r="C61" s="42" t="str">
        <f t="shared" si="0"/>
        <v>2027-11</v>
      </c>
      <c r="D61" s="42" t="s">
        <v>10</v>
      </c>
      <c r="E61" s="40">
        <v>568</v>
      </c>
      <c r="F61" s="41">
        <f>+$E61*'Tarifas base'!B$14</f>
        <v>16812800</v>
      </c>
      <c r="G61" s="41">
        <f>+$E61*'Tarifas base'!C$14</f>
        <v>9855111.1113499999</v>
      </c>
      <c r="H61" s="41">
        <f>+$E61*'Tarifas base'!D$14</f>
        <v>9099718.4832236506</v>
      </c>
      <c r="I61" s="41">
        <f>+$E61*'Tarifas base'!E$14</f>
        <v>9178564.9614562877</v>
      </c>
    </row>
    <row r="62" spans="1:9" x14ac:dyDescent="0.25">
      <c r="A62" s="42">
        <v>2027</v>
      </c>
      <c r="B62" s="42">
        <v>12</v>
      </c>
      <c r="C62" s="42" t="str">
        <f t="shared" si="0"/>
        <v>2027-12</v>
      </c>
      <c r="D62" s="42" t="s">
        <v>10</v>
      </c>
      <c r="E62" s="40">
        <v>610</v>
      </c>
      <c r="F62" s="41">
        <f>+$E62*'Tarifas base'!B$14</f>
        <v>18056000</v>
      </c>
      <c r="G62" s="41">
        <f>+$E62*'Tarifas base'!C$14</f>
        <v>10583834.1160625</v>
      </c>
      <c r="H62" s="41">
        <f>+$E62*'Tarifas base'!D$14</f>
        <v>9772584.9907859638</v>
      </c>
      <c r="I62" s="41">
        <f>+$E62*'Tarifas base'!E$14</f>
        <v>9857261.6663527042</v>
      </c>
    </row>
    <row r="63" spans="1:9" x14ac:dyDescent="0.25">
      <c r="A63" s="42">
        <v>2028</v>
      </c>
      <c r="B63" s="42">
        <v>1</v>
      </c>
      <c r="C63" s="42" t="str">
        <f t="shared" si="0"/>
        <v>2028-1</v>
      </c>
      <c r="D63" s="42" t="s">
        <v>10</v>
      </c>
      <c r="E63" s="40">
        <v>570</v>
      </c>
      <c r="F63" s="41">
        <f>+$E63*'Tarifas base'!B$21</f>
        <v>16872000</v>
      </c>
      <c r="G63" s="41">
        <f>+$E63*'Tarifas base'!C$21</f>
        <v>10381006.213084189</v>
      </c>
      <c r="H63" s="41">
        <f>+$E63*'Tarifas base'!D$21</f>
        <v>9585303.8128477875</v>
      </c>
      <c r="I63" s="41">
        <f>+$E63*'Tarifas base'!E$21</f>
        <v>9753604.480208328</v>
      </c>
    </row>
    <row r="64" spans="1:9" x14ac:dyDescent="0.25">
      <c r="A64" s="42">
        <v>2028</v>
      </c>
      <c r="B64" s="42">
        <v>2</v>
      </c>
      <c r="C64" s="42" t="str">
        <f t="shared" si="0"/>
        <v>2028-2</v>
      </c>
      <c r="D64" s="42" t="s">
        <v>10</v>
      </c>
      <c r="E64" s="40">
        <v>865</v>
      </c>
      <c r="F64" s="41">
        <f>+$E64*'Tarifas base'!B$21</f>
        <v>25604000</v>
      </c>
      <c r="G64" s="41">
        <f>+$E64*'Tarifas base'!C$21</f>
        <v>15753632.235645304</v>
      </c>
      <c r="H64" s="41">
        <f>+$E64*'Tarifas base'!D$21</f>
        <v>14546118.944058485</v>
      </c>
      <c r="I64" s="41">
        <f>+$E64*'Tarifas base'!E$21</f>
        <v>14801522.588386321</v>
      </c>
    </row>
    <row r="65" spans="1:9" x14ac:dyDescent="0.25">
      <c r="A65" s="42">
        <v>2028</v>
      </c>
      <c r="B65" s="42">
        <v>3</v>
      </c>
      <c r="C65" s="42" t="str">
        <f t="shared" si="0"/>
        <v>2028-3</v>
      </c>
      <c r="D65" s="42" t="s">
        <v>10</v>
      </c>
      <c r="E65" s="40">
        <v>1152</v>
      </c>
      <c r="F65" s="41">
        <f>+$E65*'Tarifas base'!B$21</f>
        <v>34099200</v>
      </c>
      <c r="G65" s="41">
        <f>+$E65*'Tarifas base'!C$21</f>
        <v>20980559.925391201</v>
      </c>
      <c r="H65" s="41">
        <f>+$E65*'Tarifas base'!D$21</f>
        <v>19372403.495439738</v>
      </c>
      <c r="I65" s="41">
        <f>+$E65*'Tarifas base'!E$21</f>
        <v>19712548.002105251</v>
      </c>
    </row>
    <row r="66" spans="1:9" x14ac:dyDescent="0.25">
      <c r="F66" s="32">
        <f>SUM(F6:F65)</f>
        <v>226827073700</v>
      </c>
      <c r="G66" s="32">
        <f t="shared" ref="G66:I66" si="1">SUM(G6:G65)</f>
        <v>143445940661.73145</v>
      </c>
      <c r="H66" s="32">
        <f t="shared" si="1"/>
        <v>120544461341.98338</v>
      </c>
      <c r="I66" s="32">
        <f t="shared" si="1"/>
        <v>121803221027.5936</v>
      </c>
    </row>
  </sheetData>
  <phoneticPr fontId="6" type="noConversion"/>
  <pageMargins left="0.7" right="0.7" top="0.75" bottom="0.75" header="0.3" footer="0.3"/>
  <headerFooter>
    <oddHeader>&amp;R&amp;"Aptos"&amp;10&amp;KFF0000 Información Clasificada&amp;1#_x000D_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5BA11-0F9A-4066-ABE7-073A02CC7E52}">
  <dimension ref="A1:F10"/>
  <sheetViews>
    <sheetView workbookViewId="0">
      <selection activeCell="C16" sqref="C16"/>
    </sheetView>
  </sheetViews>
  <sheetFormatPr baseColWidth="10" defaultRowHeight="15" x14ac:dyDescent="0.25"/>
  <cols>
    <col min="1" max="1" width="46" customWidth="1"/>
    <col min="2" max="2" width="21.85546875" customWidth="1"/>
    <col min="3" max="3" width="28.140625" customWidth="1"/>
    <col min="4" max="4" width="33.7109375" customWidth="1"/>
    <col min="5" max="5" width="20.5703125" customWidth="1"/>
    <col min="6" max="6" width="23.42578125" customWidth="1"/>
  </cols>
  <sheetData>
    <row r="1" spans="1:6" ht="18.75" x14ac:dyDescent="0.3">
      <c r="A1" s="3" t="s">
        <v>4</v>
      </c>
    </row>
    <row r="2" spans="1:6" x14ac:dyDescent="0.25">
      <c r="A2" s="2" t="s">
        <v>17</v>
      </c>
    </row>
    <row r="4" spans="1:6" x14ac:dyDescent="0.25">
      <c r="A4" s="18" t="s">
        <v>30</v>
      </c>
      <c r="B4" s="18" t="s">
        <v>38</v>
      </c>
      <c r="C4" s="18" t="s">
        <v>22</v>
      </c>
      <c r="D4" s="18" t="s">
        <v>39</v>
      </c>
      <c r="E4" s="18" t="s">
        <v>21</v>
      </c>
      <c r="F4" s="18" t="s">
        <v>23</v>
      </c>
    </row>
    <row r="5" spans="1:6" x14ac:dyDescent="0.25">
      <c r="A5" s="37" t="s">
        <v>31</v>
      </c>
      <c r="B5" s="26">
        <v>0.11899999999999999</v>
      </c>
      <c r="C5" s="27">
        <f>B5/MAX($B$5:$B$8)</f>
        <v>0.35416666666666663</v>
      </c>
      <c r="D5" s="28">
        <f>'Alternativas regulatorias'!F66</f>
        <v>226827073700</v>
      </c>
      <c r="E5" s="29">
        <f>D5/MIN($D$5:$D$8)</f>
        <v>1.8816880607769606</v>
      </c>
      <c r="F5" s="36">
        <f>+E5/C5</f>
        <v>5.3130015833702426</v>
      </c>
    </row>
    <row r="6" spans="1:6" ht="25.5" x14ac:dyDescent="0.25">
      <c r="A6" s="37" t="s">
        <v>32</v>
      </c>
      <c r="B6" s="26">
        <v>0.27600000000000002</v>
      </c>
      <c r="C6" s="27">
        <f>B6/MAX($B$5:$B$8)</f>
        <v>0.8214285714285714</v>
      </c>
      <c r="D6" s="28">
        <f>+'Alternativas regulatorias'!G66</f>
        <v>143445940661.73145</v>
      </c>
      <c r="E6" s="29">
        <f>D6/MIN($D$5:$D$8)</f>
        <v>1.1899836712926759</v>
      </c>
      <c r="F6" s="27">
        <f>+E6/C6</f>
        <v>1.4486757737476055</v>
      </c>
    </row>
    <row r="7" spans="1:6" ht="25.5" x14ac:dyDescent="0.25">
      <c r="A7" s="37" t="s">
        <v>33</v>
      </c>
      <c r="B7" s="26">
        <v>0.33600000000000002</v>
      </c>
      <c r="C7" s="27">
        <f>B7/MAX($B$5:$B$8)</f>
        <v>1</v>
      </c>
      <c r="D7" s="28">
        <f>+'Alternativas regulatorias'!H66</f>
        <v>120544461341.98338</v>
      </c>
      <c r="E7" s="29">
        <f>D7/MIN($D$5:$D$8)</f>
        <v>1</v>
      </c>
      <c r="F7" s="30">
        <f>+E7/C7</f>
        <v>1</v>
      </c>
    </row>
    <row r="8" spans="1:6" ht="25.5" x14ac:dyDescent="0.25">
      <c r="A8" s="37" t="s">
        <v>34</v>
      </c>
      <c r="B8" s="38">
        <v>0.26900000000000002</v>
      </c>
      <c r="C8" s="33">
        <f>B8/MAX($B$5:$B$8)</f>
        <v>0.80059523809523814</v>
      </c>
      <c r="D8" s="34">
        <f>+'Alternativas regulatorias'!I66</f>
        <v>121803221027.5936</v>
      </c>
      <c r="E8" s="35">
        <f>D8/MIN($D$5:$D$8)</f>
        <v>1.0104422855400974</v>
      </c>
      <c r="F8" s="24">
        <f>+E8/C8</f>
        <v>1.2621137841690435</v>
      </c>
    </row>
    <row r="9" spans="1:6" x14ac:dyDescent="0.25">
      <c r="D9" s="1"/>
    </row>
    <row r="10" spans="1:6" x14ac:dyDescent="0.25">
      <c r="D10" s="1"/>
    </row>
  </sheetData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806A-F883-4B85-9BB8-11B494301264}">
  <dimension ref="A1:L21"/>
  <sheetViews>
    <sheetView zoomScale="90" zoomScaleNormal="90" workbookViewId="0">
      <selection activeCell="I15" sqref="I15"/>
    </sheetView>
  </sheetViews>
  <sheetFormatPr baseColWidth="10" defaultRowHeight="15" x14ac:dyDescent="0.25"/>
  <cols>
    <col min="1" max="1" width="32.7109375" customWidth="1"/>
    <col min="2" max="2" width="13.85546875" customWidth="1"/>
    <col min="3" max="3" width="16.42578125" customWidth="1"/>
    <col min="4" max="4" width="15.28515625" customWidth="1"/>
    <col min="5" max="6" width="17.140625" customWidth="1"/>
    <col min="7" max="7" width="18.28515625" customWidth="1"/>
    <col min="8" max="8" width="14.140625" customWidth="1"/>
    <col min="9" max="9" width="15.28515625" bestFit="1" customWidth="1"/>
    <col min="10" max="10" width="15.5703125" customWidth="1"/>
  </cols>
  <sheetData>
    <row r="1" spans="1:12" ht="12" customHeight="1" x14ac:dyDescent="0.25"/>
    <row r="2" spans="1:12" ht="31.5" customHeight="1" x14ac:dyDescent="0.25">
      <c r="A2" s="46" t="s">
        <v>35</v>
      </c>
      <c r="B2" s="46"/>
      <c r="C2" s="46"/>
      <c r="D2" s="46"/>
      <c r="E2" s="46"/>
      <c r="H2" s="10" t="s">
        <v>1</v>
      </c>
      <c r="I2" s="10" t="s">
        <v>36</v>
      </c>
    </row>
    <row r="3" spans="1:12" x14ac:dyDescent="0.25">
      <c r="A3" s="4" t="s">
        <v>6</v>
      </c>
      <c r="B3" s="4" t="s">
        <v>24</v>
      </c>
      <c r="C3" s="10" t="s">
        <v>27</v>
      </c>
      <c r="D3" s="10" t="s">
        <v>28</v>
      </c>
      <c r="E3" s="10" t="s">
        <v>29</v>
      </c>
      <c r="G3" s="8">
        <v>2025</v>
      </c>
      <c r="H3" s="13">
        <v>152.27000000000001</v>
      </c>
      <c r="I3" s="7" t="s">
        <v>37</v>
      </c>
    </row>
    <row r="4" spans="1:12" x14ac:dyDescent="0.25">
      <c r="A4" s="5" t="s">
        <v>11</v>
      </c>
      <c r="B4" s="12">
        <v>10750</v>
      </c>
      <c r="C4" s="15">
        <v>7881.51</v>
      </c>
      <c r="D4" s="15">
        <v>6444.1759163447996</v>
      </c>
      <c r="E4" s="15">
        <v>6444.1759163447996</v>
      </c>
      <c r="G4" s="8">
        <v>2026</v>
      </c>
      <c r="H4" s="7">
        <v>162.64339375</v>
      </c>
      <c r="I4" s="21">
        <v>1750905</v>
      </c>
    </row>
    <row r="5" spans="1:12" x14ac:dyDescent="0.25">
      <c r="A5" s="5" t="s">
        <v>12</v>
      </c>
      <c r="B5" s="12">
        <v>16400</v>
      </c>
      <c r="C5" s="15">
        <v>10851.73</v>
      </c>
      <c r="D5" s="15">
        <v>9110.6407652459748</v>
      </c>
      <c r="E5" s="15">
        <v>9110.6407652459748</v>
      </c>
      <c r="G5" s="8">
        <v>2027</v>
      </c>
      <c r="H5" s="13">
        <v>170.72134897291667</v>
      </c>
      <c r="I5" s="22">
        <v>1924200.822375</v>
      </c>
    </row>
    <row r="6" spans="1:12" x14ac:dyDescent="0.25">
      <c r="A6" s="5" t="s">
        <v>13</v>
      </c>
      <c r="B6" s="12">
        <v>23800</v>
      </c>
      <c r="C6" s="15">
        <v>10814.02</v>
      </c>
      <c r="D6" s="15">
        <v>9441.8548613057901</v>
      </c>
      <c r="E6" s="15">
        <v>9441.8548613057901</v>
      </c>
      <c r="G6" s="8">
        <v>2028</v>
      </c>
      <c r="H6" s="7" t="s">
        <v>37</v>
      </c>
      <c r="I6" s="23">
        <v>2079131.0585898939</v>
      </c>
    </row>
    <row r="7" spans="1:12" x14ac:dyDescent="0.25">
      <c r="A7" s="5" t="s">
        <v>14</v>
      </c>
      <c r="B7" s="12">
        <v>29600</v>
      </c>
      <c r="C7" s="15">
        <v>16243.93</v>
      </c>
      <c r="D7" s="15">
        <v>14998.83546629468</v>
      </c>
      <c r="E7" s="15">
        <v>14998.83546629468</v>
      </c>
    </row>
    <row r="9" spans="1:12" x14ac:dyDescent="0.25">
      <c r="A9" s="46" t="s">
        <v>25</v>
      </c>
      <c r="B9" s="46"/>
      <c r="C9" s="46"/>
      <c r="D9" s="46"/>
      <c r="E9" s="46"/>
      <c r="H9" s="1"/>
      <c r="I9" s="1"/>
      <c r="J9" s="1"/>
    </row>
    <row r="10" spans="1:12" ht="15" customHeight="1" x14ac:dyDescent="0.25">
      <c r="A10" s="4" t="s">
        <v>6</v>
      </c>
      <c r="B10" s="4" t="s">
        <v>24</v>
      </c>
      <c r="C10" s="10" t="s">
        <v>27</v>
      </c>
      <c r="D10" s="10" t="s">
        <v>28</v>
      </c>
      <c r="E10" s="10" t="s">
        <v>29</v>
      </c>
      <c r="H10" s="16" t="s">
        <v>1</v>
      </c>
      <c r="I10" s="16" t="s">
        <v>0</v>
      </c>
      <c r="J10" s="17" t="s">
        <v>20</v>
      </c>
    </row>
    <row r="11" spans="1:12" x14ac:dyDescent="0.25">
      <c r="A11" s="5" t="s">
        <v>11</v>
      </c>
      <c r="B11" s="12">
        <v>10750</v>
      </c>
      <c r="C11" s="15">
        <f>+C4*$H$11</f>
        <v>8418.4378687499993</v>
      </c>
      <c r="D11" s="15">
        <f>+D4*$H$11</f>
        <v>6883.1854006457888</v>
      </c>
      <c r="E11" s="15">
        <f>+E4*$J$11</f>
        <v>6942.8262487515603</v>
      </c>
      <c r="G11" s="18">
        <v>2027</v>
      </c>
      <c r="H11" s="24">
        <f>(H4/H3)</f>
        <v>1.068125</v>
      </c>
      <c r="I11" s="24">
        <f>+I5/I4</f>
        <v>1.098975</v>
      </c>
      <c r="J11" s="25">
        <f>(H11*H13)+(I11*I13)</f>
        <v>1.07738</v>
      </c>
      <c r="L11" s="9"/>
    </row>
    <row r="12" spans="1:12" x14ac:dyDescent="0.25">
      <c r="A12" s="5" t="s">
        <v>12</v>
      </c>
      <c r="B12" s="12">
        <v>16400</v>
      </c>
      <c r="C12" s="15">
        <f t="shared" ref="C12:D14" si="0">+C5*$H$11</f>
        <v>11591.004106249999</v>
      </c>
      <c r="D12" s="15">
        <f t="shared" si="0"/>
        <v>9731.3031673783571</v>
      </c>
      <c r="E12" s="15">
        <f t="shared" ref="E12:E14" si="1">+E5*$J$11</f>
        <v>9815.6221476607079</v>
      </c>
      <c r="G12" s="18">
        <v>2028</v>
      </c>
      <c r="H12" s="24">
        <f>+H5/H4</f>
        <v>1.0496666666666667</v>
      </c>
      <c r="I12" s="24">
        <f>+I6/I5</f>
        <v>1.0805166666666668</v>
      </c>
      <c r="J12" s="25">
        <f>(H12*H13)+(I12*I13)</f>
        <v>1.0589216666666668</v>
      </c>
    </row>
    <row r="13" spans="1:12" x14ac:dyDescent="0.25">
      <c r="A13" s="5" t="s">
        <v>13</v>
      </c>
      <c r="B13" s="12">
        <v>23800</v>
      </c>
      <c r="C13" s="15">
        <f t="shared" si="0"/>
        <v>11550.7251125</v>
      </c>
      <c r="D13" s="15">
        <f t="shared" si="0"/>
        <v>10085.081223732246</v>
      </c>
      <c r="E13" s="15">
        <f t="shared" si="1"/>
        <v>10172.465590473632</v>
      </c>
      <c r="G13" s="19" t="s">
        <v>19</v>
      </c>
      <c r="H13" s="20">
        <v>0.7</v>
      </c>
      <c r="I13" s="20">
        <v>0.3</v>
      </c>
      <c r="J13" s="24" t="s">
        <v>37</v>
      </c>
    </row>
    <row r="14" spans="1:12" x14ac:dyDescent="0.25">
      <c r="A14" s="5" t="s">
        <v>14</v>
      </c>
      <c r="B14" s="12">
        <v>29600</v>
      </c>
      <c r="C14" s="15">
        <f t="shared" si="0"/>
        <v>17350.547731250001</v>
      </c>
      <c r="D14" s="15">
        <f t="shared" si="0"/>
        <v>16020.631132436005</v>
      </c>
      <c r="E14" s="15">
        <f t="shared" si="1"/>
        <v>16159.445354676564</v>
      </c>
    </row>
    <row r="16" spans="1:12" x14ac:dyDescent="0.25">
      <c r="A16" s="45" t="s">
        <v>26</v>
      </c>
      <c r="B16" s="45"/>
      <c r="C16" s="45"/>
      <c r="D16" s="45"/>
      <c r="E16" s="45"/>
      <c r="H16" s="14"/>
    </row>
    <row r="17" spans="1:5" x14ac:dyDescent="0.25">
      <c r="A17" s="4" t="s">
        <v>6</v>
      </c>
      <c r="B17" s="4" t="s">
        <v>24</v>
      </c>
      <c r="C17" s="10" t="s">
        <v>27</v>
      </c>
      <c r="D17" s="10" t="s">
        <v>28</v>
      </c>
      <c r="E17" s="10" t="s">
        <v>29</v>
      </c>
    </row>
    <row r="18" spans="1:5" x14ac:dyDescent="0.25">
      <c r="A18" s="5" t="s">
        <v>11</v>
      </c>
      <c r="B18" s="12">
        <v>10750</v>
      </c>
      <c r="C18" s="15">
        <f>+C11*$H$12</f>
        <v>8836.5536162312492</v>
      </c>
      <c r="D18" s="15">
        <f>+D11*$H$12</f>
        <v>7225.0502755445305</v>
      </c>
      <c r="E18" s="15">
        <f>+E11*$J$12</f>
        <v>7351.9091427050844</v>
      </c>
    </row>
    <row r="19" spans="1:5" x14ac:dyDescent="0.25">
      <c r="A19" s="5" t="s">
        <v>12</v>
      </c>
      <c r="B19" s="12">
        <v>16400</v>
      </c>
      <c r="C19" s="15">
        <f t="shared" ref="C19:D21" si="2">+C12*$H$12</f>
        <v>12166.690643527083</v>
      </c>
      <c r="D19" s="15">
        <f t="shared" si="2"/>
        <v>10214.624558024816</v>
      </c>
      <c r="E19" s="15">
        <f t="shared" ref="E19:E21" si="3">+E12*$J$12</f>
        <v>10393.974963971124</v>
      </c>
    </row>
    <row r="20" spans="1:5" x14ac:dyDescent="0.25">
      <c r="A20" s="5" t="s">
        <v>13</v>
      </c>
      <c r="B20" s="12">
        <v>23800</v>
      </c>
      <c r="C20" s="15">
        <f t="shared" si="2"/>
        <v>12124.411126420835</v>
      </c>
      <c r="D20" s="15">
        <f t="shared" si="2"/>
        <v>10585.973591177615</v>
      </c>
      <c r="E20" s="15">
        <f t="shared" si="3"/>
        <v>10771.844217173657</v>
      </c>
    </row>
    <row r="21" spans="1:5" x14ac:dyDescent="0.25">
      <c r="A21" s="5" t="s">
        <v>14</v>
      </c>
      <c r="B21" s="12">
        <v>29600</v>
      </c>
      <c r="C21" s="15">
        <f t="shared" si="2"/>
        <v>18212.291601902085</v>
      </c>
      <c r="D21" s="15">
        <f t="shared" si="2"/>
        <v>16816.322478680329</v>
      </c>
      <c r="E21" s="15">
        <f t="shared" si="3"/>
        <v>17111.586807383032</v>
      </c>
    </row>
  </sheetData>
  <mergeCells count="3">
    <mergeCell ref="A16:E16"/>
    <mergeCell ref="A9:E9"/>
    <mergeCell ref="A2:E2"/>
  </mergeCells>
  <phoneticPr fontId="6" type="noConversion"/>
  <pageMargins left="0.7" right="0.7" top="0.75" bottom="0.75" header="0.3" footer="0.3"/>
  <headerFooter>
    <oddHeader>&amp;R&amp;"Aptos"&amp;10&amp;KFF0000 Información Clasificada&amp;1#_x000D_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f0a8e6-cb30-4dc3-a87a-0fbc2ab05c3a">
      <Terms xmlns="http://schemas.microsoft.com/office/infopath/2007/PartnerControls"/>
    </lcf76f155ced4ddcb4097134ff3c332f>
    <TaxCatchAll xmlns="2fc716d3-d1f0-4624-997c-2fec7f743a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44CA5138A1B24B9FCAB93CE1DAE643" ma:contentTypeVersion="10" ma:contentTypeDescription="Crear nuevo documento." ma:contentTypeScope="" ma:versionID="a8284272d43202adc2a8808a9ab7cafb">
  <xsd:schema xmlns:xsd="http://www.w3.org/2001/XMLSchema" xmlns:xs="http://www.w3.org/2001/XMLSchema" xmlns:p="http://schemas.microsoft.com/office/2006/metadata/properties" xmlns:ns2="c2f0a8e6-cb30-4dc3-a87a-0fbc2ab05c3a" xmlns:ns3="2fc716d3-d1f0-4624-997c-2fec7f743acb" targetNamespace="http://schemas.microsoft.com/office/2006/metadata/properties" ma:root="true" ma:fieldsID="603fb2c109d8689a0bd6aa728be37fce" ns2:_="" ns3:_="">
    <xsd:import namespace="c2f0a8e6-cb30-4dc3-a87a-0fbc2ab05c3a"/>
    <xsd:import namespace="2fc716d3-d1f0-4624-997c-2fec7f743a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0a8e6-cb30-4dc3-a87a-0fbc2ab05c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9140fb9-92a6-4db3-9538-baf718f7e9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716d3-d1f0-4624-997c-2fec7f743a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91fa4c-9cbb-4f9e-8481-1708edaf9db4}" ma:internalName="TaxCatchAll" ma:showField="CatchAllData" ma:web="2fc716d3-d1f0-4624-997c-2fec7f743a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5C0AA-302B-4970-810C-D49B66AAB37D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c2f0a8e6-cb30-4dc3-a87a-0fbc2ab05c3a"/>
    <ds:schemaRef ds:uri="http://schemas.microsoft.com/office/infopath/2007/PartnerControls"/>
    <ds:schemaRef ds:uri="http://schemas.openxmlformats.org/package/2006/metadata/core-properties"/>
    <ds:schemaRef ds:uri="2fc716d3-d1f0-4624-997c-2fec7f743acb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5E2E98-3A1D-45AC-9E69-3B0A913F8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32BCF6-7594-45A3-BEAD-3CB4FA039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0a8e6-cb30-4dc3-a87a-0fbc2ab05c3a"/>
    <ds:schemaRef ds:uri="2fc716d3-d1f0-4624-997c-2fec7f743a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Alternativas regulatorias</vt:lpstr>
      <vt:lpstr>CE</vt:lpstr>
      <vt:lpstr>Tarifas 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Nicolle Brigitte Cárdenas García</dc:creator>
  <cp:lastModifiedBy>Nicolle Brigitte Cárdenas García</cp:lastModifiedBy>
  <dcterms:created xsi:type="dcterms:W3CDTF">2026-08-30T02:39:35Z</dcterms:created>
  <dcterms:modified xsi:type="dcterms:W3CDTF">2026-10-05T21:29:29Z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24c18e-2440-4954-8d4c-b08f66143787_Enabled">
    <vt:lpwstr>true</vt:lpwstr>
  </property>
  <property fmtid="{D5CDD505-2E9C-101B-9397-08002B2CF9AE}" pid="3" name="MSIP_Label_ab24c18e-2440-4954-8d4c-b08f66143787_SetDate">
    <vt:lpwstr>2026-08-30T02:42:47Z</vt:lpwstr>
  </property>
  <property fmtid="{D5CDD505-2E9C-101B-9397-08002B2CF9AE}" pid="4" name="MSIP_Label_ab24c18e-2440-4954-8d4c-b08f66143787_Method">
    <vt:lpwstr>Privileged</vt:lpwstr>
  </property>
  <property fmtid="{D5CDD505-2E9C-101B-9397-08002B2CF9AE}" pid="5" name="MSIP_Label_ab24c18e-2440-4954-8d4c-b08f66143787_Name">
    <vt:lpwstr>Prueba_Etiqueta</vt:lpwstr>
  </property>
  <property fmtid="{D5CDD505-2E9C-101B-9397-08002B2CF9AE}" pid="6" name="MSIP_Label_ab24c18e-2440-4954-8d4c-b08f66143787_SiteId">
    <vt:lpwstr>2cdab013-7b2d-4428-b384-326c870248c1</vt:lpwstr>
  </property>
  <property fmtid="{D5CDD505-2E9C-101B-9397-08002B2CF9AE}" pid="7" name="MSIP_Label_ab24c18e-2440-4954-8d4c-b08f66143787_ActionId">
    <vt:lpwstr>fa783b68-d019-489a-b093-05a426627faa</vt:lpwstr>
  </property>
  <property fmtid="{D5CDD505-2E9C-101B-9397-08002B2CF9AE}" pid="8" name="MSIP_Label_ab24c18e-2440-4954-8d4c-b08f66143787_ContentBits">
    <vt:lpwstr>1</vt:lpwstr>
  </property>
  <property fmtid="{D5CDD505-2E9C-101B-9397-08002B2CF9AE}" pid="9" name="MSIP_Label_ab24c18e-2440-4954-8d4c-b08f66143787_Tag">
    <vt:lpwstr>10, 0, 1, 1</vt:lpwstr>
  </property>
  <property fmtid="{D5CDD505-2E9C-101B-9397-08002B2CF9AE}" pid="10" name="ContentTypeId">
    <vt:lpwstr>0x0101009844CA5138A1B24B9FCAB93CE1DAE643</vt:lpwstr>
  </property>
  <property fmtid="{D5CDD505-2E9C-101B-9397-08002B2CF9AE}" pid="11" name="MediaServiceImageTags">
    <vt:lpwstr/>
  </property>
</Properties>
</file>